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Formatos\"/>
    </mc:Choice>
  </mc:AlternateContent>
  <xr:revisionPtr revIDLastSave="0" documentId="13_ncr:1_{375B8A1A-67E1-4952-A5FC-4B040A47C0E7}" xr6:coauthVersionLast="47" xr6:coauthVersionMax="47" xr10:uidLastSave="{00000000-0000-0000-0000-000000000000}"/>
  <bookViews>
    <workbookView xWindow="-120" yWindow="-120" windowWidth="20640" windowHeight="1116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F68" i="2"/>
  <c r="F79" i="2" s="1"/>
  <c r="F63" i="2"/>
  <c r="F57" i="2"/>
  <c r="F42" i="2"/>
  <c r="F38" i="2"/>
  <c r="F31" i="2"/>
  <c r="F27" i="2"/>
  <c r="F47" i="2" s="1"/>
  <c r="F59" i="2" s="1"/>
  <c r="F81" i="2" s="1"/>
  <c r="F23" i="2"/>
  <c r="F19" i="2"/>
  <c r="F9" i="2"/>
  <c r="C60" i="2"/>
  <c r="C41" i="2"/>
  <c r="C38" i="2"/>
  <c r="C31" i="2"/>
  <c r="C25" i="2"/>
  <c r="C17" i="2"/>
  <c r="C9" i="2"/>
  <c r="C47" i="2" s="1"/>
  <c r="C62" i="2" s="1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75" i="2"/>
  <c r="E68" i="2"/>
  <c r="E63" i="2"/>
  <c r="E57" i="2"/>
  <c r="E42" i="2"/>
  <c r="E38" i="2"/>
  <c r="E31" i="2"/>
  <c r="E27" i="2"/>
  <c r="E23" i="2"/>
  <c r="E19" i="2"/>
  <c r="E9" i="2"/>
  <c r="E47" i="2" s="1"/>
  <c r="E59" i="2" s="1"/>
  <c r="B60" i="2"/>
  <c r="B41" i="2"/>
  <c r="F29" i="8" l="1"/>
  <c r="G28" i="7"/>
  <c r="E79" i="2"/>
  <c r="E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G9" i="7"/>
  <c r="B77" i="9"/>
  <c r="F77" i="9"/>
  <c r="D159" i="7"/>
  <c r="G84" i="7"/>
  <c r="G42" i="6"/>
  <c r="G70" i="6"/>
  <c r="G159" i="7" l="1"/>
  <c r="B38" i="2"/>
  <c r="B31" i="2"/>
  <c r="B25" i="2"/>
  <c r="B17" i="2"/>
  <c r="B9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<sst xmlns="http://schemas.openxmlformats.org/spreadsheetml/2006/main" count="1123" uniqueCount="610">
  <si>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</si>
  <si>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</si>
  <si>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</si>
  <si>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</si>
  <si>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</si>
  <si>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</si>
  <si>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</si>
  <si>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</si>
  <si>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</si>
  <si>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</si>
  <si>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</si>
  <si>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</si>
  <si>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</si>
  <si>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</si>
  <si>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</si>
  <si>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</si>
  <si>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</si>
  <si>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</si>
  <si>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</si>
  <si>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</si>
  <si>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</si>
  <si>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</si>
  <si>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</si>
  <si>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</si>
  <si>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</si>
  <si>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</si>
  <si>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</si>
  <si>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</si>
  <si>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</si>
  <si>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</si>
  <si>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</si>
  <si>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</si>
  <si>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</si>
  <si>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</si>
  <si>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</si>
  <si>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</si>
  <si>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</si>
  <si>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</si>
  <si>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</si>
  <si>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</si>
  <si>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</si>
  <si>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</si>
  <si>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</si>
  <si>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</si>
  <si>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</si>
  <si>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</si>
  <si>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</si>
  <si>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</si>
  <si>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</si>
  <si>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</si>
  <si>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</si>
  <si>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</si>
  <si>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</si>
  <si>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</si>
  <si>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</si>
  <si>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</si>
  <si>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</si>
  <si>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</si>
  <si>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</si>
  <si>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</si>
  <si>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</si>
  <si>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</si>
  <si>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</si>
  <si>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</si>
  <si>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</si>
  <si>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</si>
  <si>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</si>
  <si>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</si>
  <si>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</si>
  <si>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</si>
  <si>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</si>
  <si>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</si>
  <si>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</si>
  <si>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</si>
  <si>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</si>
  <si>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</si>
  <si>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</si>
  <si>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</si>
  <si>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</si>
  <si>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</si>
  <si>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</si>
  <si>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</si>
  <si>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</si>
  <si>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</si>
  <si>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</si>
  <si>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</si>
  <si>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</si>
  <si>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</si>
  <si>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</si>
  <si>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</si>
  <si>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</si>
  <si>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</si>
  <si>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</si>
  <si>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</si>
  <si>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</si>
  <si>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</si>
  <si>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</si>
  <si>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</si>
  <si>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</si>
  <si>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</si>
  <si>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</si>
  <si>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</si>
  <si>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</si>
  <si>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</si>
  <si>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</si>
  <si>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</si>
  <si>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</si>
  <si>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</si>
  <si>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</si>
  <si>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</si>
  <si>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</si>
  <si>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</si>
  <si>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</si>
  <si>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</si>
  <si>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</si>
  <si>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</si>
  <si>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</si>
  <si>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</si>
  <si>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</si>
  <si>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</si>
  <si>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</si>
  <si>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</si>
  <si>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</si>
  <si>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</si>
  <si>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</si>
  <si>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</si>
  <si>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</si>
  <si>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</si>
  <si>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</si>
  <si>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</si>
  <si>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</si>
  <si>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</si>
  <si>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</si>
  <si>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</si>
  <si>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</si>
  <si>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</si>
  <si>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</si>
  <si>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</si>
  <si>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</si>
  <si>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</si>
  <si>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</si>
  <si>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</si>
  <si>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</si>
  <si>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</si>
  <si>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</si>
  <si>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</si>
  <si>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</si>
  <si>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</si>
  <si>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</si>
  <si>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</si>
  <si>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</si>
  <si>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</si>
  <si>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</si>
  <si>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</si>
  <si>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</si>
  <si>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</si>
  <si>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</si>
  <si>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</si>
  <si>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</si>
  <si>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</si>
  <si>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</si>
  <si>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</si>
  <si>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</si>
  <si>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</si>
  <si>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</si>
  <si>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</si>
  <si>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</si>
  <si>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</si>
  <si>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</si>
  <si>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</si>
  <si>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</si>
  <si>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</si>
  <si>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</si>
  <si>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</si>
  <si>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</si>
  <si>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</si>
  <si>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</si>
  <si>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</si>
  <si>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</si>
  <si>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</si>
  <si>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</si>
  <si>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</si>
  <si>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</si>
  <si>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</si>
  <si>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</si>
  <si>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</si>
  <si>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</si>
  <si>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</si>
  <si>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</si>
  <si>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</si>
  <si>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</si>
  <si>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</si>
  <si>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</si>
  <si>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</si>
  <si>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</si>
  <si>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</si>
  <si>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</si>
  <si>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</si>
  <si>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</si>
  <si>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</si>
  <si>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</si>
  <si>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</si>
  <si>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</si>
  <si>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</si>
  <si>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</si>
  <si>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</si>
  <si>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</si>
  <si>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</si>
  <si>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</si>
  <si>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</si>
  <si>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</si>
  <si>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</si>
  <si>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</si>
  <si>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</si>
  <si>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</si>
  <si>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</si>
  <si>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</si>
  <si>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</si>
  <si>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</si>
  <si>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</si>
  <si>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</si>
  <si>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</si>
  <si>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</si>
  <si>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</si>
  <si>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</si>
  <si>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</si>
  <si>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</si>
  <si>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</si>
  <si>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</si>
  <si>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</si>
  <si>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</si>
  <si>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</si>
  <si>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</si>
  <si>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</si>
  <si>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</si>
  <si>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</si>
  <si>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</si>
  <si>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</si>
  <si>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</si>
  <si>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</si>
  <si>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</si>
  <si>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</si>
  <si>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</si>
  <si>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</si>
  <si>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</si>
  <si>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</si>
  <si>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</si>
  <si>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</si>
  <si>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</si>
  <si>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</si>
  <si>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</si>
  <si>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</si>
  <si>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</si>
  <si>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</si>
  <si>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</si>
  <si>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</si>
  <si>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</si>
  <si>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</si>
  <si>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</si>
  <si>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</si>
  <si>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</si>
  <si>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</si>
  <si>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</si>
  <si>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</si>
  <si>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</si>
  <si>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</si>
  <si>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</si>
  <si>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</si>
  <si>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</si>
  <si>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</si>
  <si>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</si>
  <si>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</si>
  <si>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</si>
  <si>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</si>
  <si>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</si>
  <si>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</si>
  <si>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</si>
  <si>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</si>
  <si>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</si>
  <si>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</si>
  <si>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</si>
  <si>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</si>
  <si>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</si>
  <si>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</si>
  <si>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</si>
  <si>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</si>
  <si>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</si>
  <si>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</si>
  <si>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</si>
  <si>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</si>
  <si>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</si>
  <si>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</si>
  <si>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</si>
  <si>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</si>
  <si>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</si>
  <si>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</si>
  <si>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</si>
  <si>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</si>
  <si>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</si>
  <si>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</si>
  <si>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</si>
  <si>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</si>
  <si>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</si>
  <si>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</si>
  <si>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</si>
  <si>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</si>
  <si>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</si>
  <si>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</si>
  <si>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</si>
  <si>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</si>
  <si>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</si>
  <si>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</si>
  <si>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</si>
  <si>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</si>
  <si>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</si>
  <si>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</si>
  <si>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</si>
  <si>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</si>
  <si>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</si>
  <si>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</si>
  <si>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</si>
  <si>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</si>
  <si>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</si>
  <si>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</si>
  <si>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</si>
  <si>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</si>
  <si>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</si>
  <si>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</si>
  <si>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</si>
  <si>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</si>
  <si>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</si>
  <si>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</si>
  <si>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</si>
  <si>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</si>
  <si>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</si>
  <si>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</si>
  <si>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</si>
  <si>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</si>
  <si>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</si>
  <si>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</si>
  <si>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</si>
  <si>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</si>
  <si>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</si>
  <si>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</si>
  <si>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</si>
  <si>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</si>
  <si>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</si>
  <si>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</si>
  <si>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</si>
  <si>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</si>
  <si>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</si>
  <si>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</si>
  <si>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</si>
  <si>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</si>
  <si>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</si>
  <si>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</si>
  <si>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</si>
  <si>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</si>
  <si>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</si>
  <si>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</si>
  <si>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</si>
  <si>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</si>
  <si>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</si>
  <si>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</si>
  <si>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</si>
  <si>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</si>
  <si>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</si>
  <si>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</si>
  <si>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</si>
  <si>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</si>
  <si>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</si>
  <si>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</si>
  <si>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</si>
  <si>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</si>
  <si>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</si>
  <si>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</si>
  <si>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</si>
  <si>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</si>
  <si>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</si>
  <si>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</si>
  <si>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</si>
  <si>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</si>
  <si>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</si>
  <si>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</si>
  <si>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</si>
  <si>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</si>
  <si>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</si>
  <si>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</si>
  <si>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</si>
  <si>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</si>
  <si>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</si>
  <si>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</si>
  <si>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</si>
  <si>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</si>
  <si>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</si>
  <si>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</si>
  <si>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</si>
  <si>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</si>
  <si>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</si>
  <si>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</si>
  <si>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</si>
  <si>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</si>
  <si>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</si>
  <si>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</si>
  <si>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</si>
  <si>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</si>
  <si>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</si>
  <si>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</si>
  <si>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</si>
  <si>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</si>
  <si>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</si>
  <si>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</si>
  <si>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</si>
  <si>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</si>
  <si>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</si>
  <si>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</si>
  <si>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</si>
  <si>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</si>
  <si>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</si>
  <si>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</si>
  <si>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</si>
  <si>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</si>
  <si>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</si>
  <si>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</si>
  <si>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</si>
  <si>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</si>
  <si>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</si>
  <si>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</si>
  <si>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</si>
  <si>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</si>
  <si>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</si>
  <si>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</si>
  <si>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</si>
  <si>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</si>
  <si>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</si>
  <si>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</si>
  <si>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</si>
  <si>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</si>
  <si>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</si>
  <si>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</si>
  <si>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</si>
  <si>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</si>
  <si>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</si>
  <si>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</si>
  <si>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</si>
  <si>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</si>
  <si>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</si>
  <si>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</si>
  <si>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</si>
  <si>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</si>
  <si>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</si>
  <si>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</si>
  <si>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</si>
  <si>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</si>
  <si>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</si>
  <si>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</si>
  <si>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</si>
  <si>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</si>
  <si>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</si>
  <si>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</si>
  <si>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</si>
  <si>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</si>
  <si>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</si>
  <si>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</si>
  <si>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</si>
  <si>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</si>
  <si>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</si>
  <si>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</si>
  <si>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</si>
  <si>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</si>
  <si>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</si>
  <si>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</si>
  <si>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</si>
  <si>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</si>
  <si>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</si>
  <si>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</si>
  <si>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</si>
  <si>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</si>
  <si>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</si>
  <si>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</si>
  <si>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</si>
  <si>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</si>
  <si>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</si>
  <si>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</si>
  <si>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</si>
  <si>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</si>
  <si>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</si>
  <si>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</si>
  <si>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</si>
  <si>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</si>
  <si>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</si>
  <si>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</si>
  <si>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</si>
  <si>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</si>
  <si>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</si>
  <si>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</si>
  <si>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</si>
  <si>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</si>
  <si>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</si>
  <si>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</si>
  <si>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</si>
  <si>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</si>
  <si>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</si>
  <si>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</si>
  <si>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</si>
  <si>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</si>
  <si>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</si>
  <si>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</si>
  <si>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</si>
  <si>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</si>
  <si>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</si>
  <si>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</si>
  <si>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</si>
  <si>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</si>
  <si>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</si>
  <si>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</si>
  <si>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</si>
  <si>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</si>
  <si>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</si>
  <si>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</si>
  <si>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</si>
  <si>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</si>
  <si>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</si>
  <si>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</si>
  <si>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</si>
  <si>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</si>
  <si>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</si>
  <si>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</si>
  <si>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</si>
  <si>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</si>
  <si>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</si>
  <si>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</si>
  <si>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</si>
  <si>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</si>
  <si>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</si>
  <si>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</si>
  <si>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</si>
  <si>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</si>
  <si>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</si>
  <si>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</si>
  <si>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</si>
  <si>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</si>
  <si>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</si>
  <si>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</si>
  <si>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</si>
  <si>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</si>
  <si>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</si>
  <si>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</si>
  <si>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</si>
  <si>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</si>
  <si>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</si>
  <si>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</si>
  <si>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</si>
  <si>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</si>
  <si>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</si>
  <si>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</si>
  <si>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</si>
  <si>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</si>
  <si>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</si>
  <si>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</si>
  <si>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</si>
  <si>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</si>
  <si>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</si>
  <si>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</si>
  <si>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</si>
  <si>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</si>
  <si>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</si>
  <si>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</si>
  <si>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</si>
  <si>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</si>
  <si>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</si>
  <si>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</si>
  <si>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</si>
  <si>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</si>
  <si>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</si>
  <si>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</si>
  <si>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</si>
  <si>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</si>
  <si>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</si>
  <si>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</si>
  <si>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</si>
  <si>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</si>
  <si>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</si>
  <si>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</si>
  <si>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</si>
  <si>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</si>
  <si>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</si>
  <si>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</si>
  <si>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</si>
  <si>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</si>
  <si>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</si>
  <si>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</si>
  <si>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</si>
  <si>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</si>
  <si>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</si>
  <si>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</si>
  <si>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</si>
  <si>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30 de Junio de 2024 (b)</t>
  </si>
  <si>
    <t>Instituto Salmantino para las Personas con Discapacidad</t>
  </si>
  <si>
    <t>Del 1 de Enero al 30 de Junio de 2024 (b)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</si>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</sst>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2"/>
      <color theme="1"/>
      <name val="Calibri"/>
      <family val="2"/>
      <scheme val="minor"/>
    </font>
    <font>
      <b/>
      <sz val="9"/>
      <name val="Arial Unicode MS"/>
      <family val="2"/>
    </font>
    <font>
      <sz val="8"/>
      <name val="Arial"/>
      <family val="2"/>
    </font>
    <font>
      <b/>
      <sz val="1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/>
    <xf numFmtId="0" fontId="22" fillId="0" borderId="0" xfId="2" applyFont="1" applyAlignment="1" applyProtection="1">
      <alignment horizontal="center" vertical="top"/>
      <protection locked="0"/>
    </xf>
    <xf numFmtId="0" fontId="23" fillId="0" borderId="0" xfId="2" applyFont="1" applyAlignment="1" applyProtection="1">
      <alignment vertical="top" wrapText="1"/>
      <protection locked="0"/>
    </xf>
    <xf numFmtId="0" fontId="24" fillId="0" borderId="0" xfId="2" applyFont="1" applyAlignment="1" applyProtection="1">
      <alignment horizontal="center" vertical="top"/>
      <protection locked="0"/>
    </xf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2" fillId="0" borderId="0" xfId="2" applyFont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97"/>
  <sheetViews>
    <sheetView showGridLines="0" tabSelected="1" zoomScale="75" zoomScaleNormal="75" workbookViewId="0">
      <selection activeCell="A18" sqref="A1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5" t="s">
        <v>0</v>
      </c>
      <c r="B1" s="166"/>
      <c r="C1" s="166"/>
      <c r="D1" s="166"/>
      <c r="E1" s="166"/>
      <c r="F1" s="167"/>
    </row>
    <row r="2" spans="1:6" ht="15" customHeight="1" x14ac:dyDescent="0.25">
      <c r="A2" s="110" t="s">
        <v>598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597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3465927.45</v>
      </c>
      <c r="C9" s="47">
        <f>SUM(C10:C16)</f>
        <v>3021872.04</v>
      </c>
      <c r="D9" s="46" t="s">
        <v>10</v>
      </c>
      <c r="E9" s="47">
        <f>SUM(E10:E18)</f>
        <v>56767.69</v>
      </c>
      <c r="F9" s="47">
        <f>SUM(F10:F18)</f>
        <v>145331.23000000001</v>
      </c>
    </row>
    <row r="10" spans="1:6" x14ac:dyDescent="0.25">
      <c r="A10" s="48" t="s">
        <v>11</v>
      </c>
      <c r="B10" s="47">
        <v>3465927.45</v>
      </c>
      <c r="C10" s="47">
        <v>3021872.04</v>
      </c>
      <c r="D10" s="48" t="s">
        <v>12</v>
      </c>
      <c r="E10" s="47">
        <v>56767.69</v>
      </c>
      <c r="F10" s="47">
        <v>0</v>
      </c>
    </row>
    <row r="11" spans="1:6" x14ac:dyDescent="0.25">
      <c r="A11" s="48" t="s">
        <v>13</v>
      </c>
      <c r="B11" s="47">
        <v>0</v>
      </c>
      <c r="C11" s="47">
        <v>0</v>
      </c>
      <c r="D11" s="48" t="s">
        <v>14</v>
      </c>
      <c r="E11" s="47">
        <v>0</v>
      </c>
      <c r="F11" s="47">
        <v>145331.23000000001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 x14ac:dyDescent="0.25">
      <c r="A17" s="46" t="s">
        <v>25</v>
      </c>
      <c r="B17" s="47">
        <f>SUM(B18:B24)</f>
        <v>3061.13</v>
      </c>
      <c r="C17" s="47">
        <f>SUM(C18:C24)</f>
        <v>3278.13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3061.13</v>
      </c>
      <c r="C20" s="47">
        <v>3278.13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3468988.58</v>
      </c>
      <c r="C47" s="4">
        <f>C9+C17+C25+C31+C37+C38+C41</f>
        <v>3025150.17</v>
      </c>
      <c r="D47" s="2" t="s">
        <v>84</v>
      </c>
      <c r="E47" s="4">
        <f>E9+E19+E23+E26+E27+E31+E38+E42</f>
        <v>56767.69</v>
      </c>
      <c r="F47" s="4">
        <f>F9+F19+F23+F26+F27+F31+F38+F42</f>
        <v>145331.23000000001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461778.32</v>
      </c>
      <c r="C53" s="47">
        <v>461778.32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43000</v>
      </c>
      <c r="C54" s="47">
        <v>43000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-332998.13</v>
      </c>
      <c r="C55" s="47">
        <v>-332998.13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56767.69</v>
      </c>
      <c r="F59" s="4">
        <f>F47+F57</f>
        <v>145331.23000000001</v>
      </c>
    </row>
    <row r="60" spans="1:6" x14ac:dyDescent="0.25">
      <c r="A60" s="3" t="s">
        <v>104</v>
      </c>
      <c r="B60" s="4">
        <f>SUM(B50:B58)</f>
        <v>171780.19</v>
      </c>
      <c r="C60" s="4">
        <f>SUM(C50:C58)</f>
        <v>171780.19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3640768.77</v>
      </c>
      <c r="C62" s="4">
        <f>SUM(C47+C60)</f>
        <v>3196930.36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3584001.08</v>
      </c>
      <c r="F68" s="47">
        <f>SUM(F69:F73)</f>
        <v>3051599.13</v>
      </c>
    </row>
    <row r="69" spans="1:6" x14ac:dyDescent="0.25">
      <c r="A69" s="53"/>
      <c r="B69" s="45"/>
      <c r="C69" s="45"/>
      <c r="D69" s="46" t="s">
        <v>112</v>
      </c>
      <c r="E69" s="47">
        <v>987560.71</v>
      </c>
      <c r="F69" s="47">
        <v>1520200.9</v>
      </c>
    </row>
    <row r="70" spans="1:6" x14ac:dyDescent="0.25">
      <c r="A70" s="53"/>
      <c r="B70" s="45"/>
      <c r="C70" s="45"/>
      <c r="D70" s="46" t="s">
        <v>113</v>
      </c>
      <c r="E70" s="47">
        <v>2596440.37</v>
      </c>
      <c r="F70" s="47">
        <v>1531398.23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3584001.08</v>
      </c>
      <c r="F79" s="4">
        <f>F63+F68+F75</f>
        <v>3051599.13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3640768.77</v>
      </c>
      <c r="F81" s="4">
        <f>F59+F79</f>
        <v>3196930.36</v>
      </c>
    </row>
    <row r="82" spans="1:6" x14ac:dyDescent="0.25">
      <c r="A82" s="54"/>
      <c r="B82" s="55"/>
      <c r="C82" s="55"/>
      <c r="D82" s="55"/>
      <c r="E82" s="56"/>
      <c r="F82" s="56"/>
    </row>
    <row r="87" spans="1:6" ht="15.75" x14ac:dyDescent="0.25">
      <c r="A87" s="160" t="s">
        <v>603</v>
      </c>
    </row>
    <row r="91" spans="1:6" ht="16.5" x14ac:dyDescent="0.25">
      <c r="A91" s="163" t="s">
        <v>604</v>
      </c>
      <c r="B91" s="164"/>
      <c r="C91" s="164"/>
      <c r="D91" s="163" t="s">
        <v>605</v>
      </c>
      <c r="E91" s="161"/>
    </row>
    <row r="92" spans="1:6" ht="16.5" x14ac:dyDescent="0.25">
      <c r="A92" s="163" t="s">
        <v>606</v>
      </c>
      <c r="B92" s="164"/>
      <c r="C92" s="164"/>
      <c r="D92" s="163" t="s">
        <v>607</v>
      </c>
      <c r="E92" s="161"/>
    </row>
    <row r="93" spans="1:6" ht="16.5" x14ac:dyDescent="0.25">
      <c r="A93" s="163" t="s">
        <v>608</v>
      </c>
      <c r="B93" s="164"/>
      <c r="C93" s="164"/>
      <c r="D93" s="163" t="s">
        <v>609</v>
      </c>
      <c r="E93" s="161"/>
    </row>
    <row r="94" spans="1:6" x14ac:dyDescent="0.25">
      <c r="A94" s="164"/>
      <c r="B94" s="164"/>
      <c r="C94" s="164"/>
      <c r="D94" s="164"/>
    </row>
    <row r="95" spans="1:6" x14ac:dyDescent="0.25">
      <c r="A95" s="164"/>
      <c r="B95" s="164"/>
      <c r="C95" s="164"/>
      <c r="D95" s="164"/>
    </row>
    <row r="96" spans="1:6" x14ac:dyDescent="0.25">
      <c r="A96" s="164"/>
      <c r="B96" s="164"/>
      <c r="C96" s="164"/>
      <c r="D96" s="164"/>
    </row>
    <row r="97" spans="1:4" x14ac:dyDescent="0.25">
      <c r="A97" s="164"/>
      <c r="B97" s="164"/>
      <c r="C97" s="164"/>
      <c r="D97" s="164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50:F81 E9:F45 B9:C62 E47:F47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 E9 B48:B52 B32:B46 B47 B11:B19 B21:B30 B56:B62 E12:E68 E71:E81" unlockedFormula="1"/>
    <ignoredError sqref="B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8"/>
  <sheetViews>
    <sheetView showGridLines="0" zoomScale="75" zoomScaleNormal="7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447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Instituto Salmantino para las Personas con Discapacidad</v>
      </c>
      <c r="B2" s="187"/>
      <c r="C2" s="187"/>
      <c r="D2" s="187"/>
      <c r="E2" s="187"/>
      <c r="F2" s="187"/>
      <c r="G2" s="188"/>
    </row>
    <row r="3" spans="1:7" x14ac:dyDescent="0.25">
      <c r="A3" s="183" t="s">
        <v>448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x14ac:dyDescent="0.25">
      <c r="A5" s="177" t="s">
        <v>449</v>
      </c>
      <c r="B5" s="178"/>
      <c r="C5" s="178"/>
      <c r="D5" s="178"/>
      <c r="E5" s="178"/>
      <c r="F5" s="178"/>
      <c r="G5" s="179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5645810.6699999999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760902.5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4884908.17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5645810.6699999999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ht="15.75" x14ac:dyDescent="0.25">
      <c r="A40" s="160" t="s">
        <v>603</v>
      </c>
    </row>
    <row r="44" spans="1:7" ht="16.5" x14ac:dyDescent="0.25">
      <c r="A44" s="163" t="s">
        <v>604</v>
      </c>
      <c r="B44" s="164"/>
      <c r="C44" s="164"/>
      <c r="D44" s="163" t="s">
        <v>605</v>
      </c>
    </row>
    <row r="45" spans="1:7" ht="16.5" x14ac:dyDescent="0.25">
      <c r="A45" s="163" t="s">
        <v>606</v>
      </c>
      <c r="B45" s="164"/>
      <c r="C45" s="164"/>
      <c r="D45" s="163" t="s">
        <v>607</v>
      </c>
    </row>
    <row r="46" spans="1:7" ht="16.5" x14ac:dyDescent="0.25">
      <c r="A46" s="163" t="s">
        <v>608</v>
      </c>
      <c r="B46" s="164"/>
      <c r="C46" s="164"/>
      <c r="D46" s="163" t="s">
        <v>609</v>
      </c>
    </row>
    <row r="47" spans="1:7" x14ac:dyDescent="0.25">
      <c r="A47" s="164"/>
      <c r="B47" s="164"/>
      <c r="C47" s="164"/>
      <c r="D47" s="164"/>
    </row>
    <row r="48" spans="1:7" x14ac:dyDescent="0.25">
      <c r="A48" s="164"/>
      <c r="B48" s="164"/>
      <c r="C48" s="164"/>
      <c r="D48" s="16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C14:G14 B18:G31 C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48"/>
  <sheetViews>
    <sheetView showGridLines="0" zoomScale="84" zoomScaleNormal="84" workbookViewId="0">
      <selection activeCell="A34" sqref="A34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466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Instituto Salmantino para las Personas con Discapacidad</v>
      </c>
      <c r="B2" s="187"/>
      <c r="C2" s="187"/>
      <c r="D2" s="187"/>
      <c r="E2" s="187"/>
      <c r="F2" s="187"/>
      <c r="G2" s="188"/>
    </row>
    <row r="3" spans="1:7" x14ac:dyDescent="0.25">
      <c r="A3" s="183" t="s">
        <v>467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x14ac:dyDescent="0.25">
      <c r="A5" s="177" t="s">
        <v>449</v>
      </c>
      <c r="B5" s="178"/>
      <c r="C5" s="178"/>
      <c r="D5" s="178"/>
      <c r="E5" s="178"/>
      <c r="F5" s="178"/>
      <c r="G5" s="179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5645810.6699999999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4770146.17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382702.5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492962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5645810.6699999999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4" spans="1:5" ht="15.75" x14ac:dyDescent="0.25">
      <c r="A34" s="160" t="s">
        <v>603</v>
      </c>
    </row>
    <row r="38" spans="1:5" x14ac:dyDescent="0.25">
      <c r="A38" s="162"/>
      <c r="D38" s="189"/>
      <c r="E38" s="189"/>
    </row>
    <row r="39" spans="1:5" x14ac:dyDescent="0.25">
      <c r="A39" s="161" t="s">
        <v>604</v>
      </c>
      <c r="D39" s="161" t="s">
        <v>605</v>
      </c>
      <c r="E39" s="161"/>
    </row>
    <row r="40" spans="1:5" x14ac:dyDescent="0.25">
      <c r="A40" s="161" t="s">
        <v>606</v>
      </c>
      <c r="D40" s="161" t="s">
        <v>607</v>
      </c>
      <c r="E40" s="161"/>
    </row>
    <row r="41" spans="1:5" x14ac:dyDescent="0.25">
      <c r="A41" s="161" t="s">
        <v>608</v>
      </c>
      <c r="D41" s="161" t="s">
        <v>609</v>
      </c>
      <c r="E41" s="161"/>
    </row>
    <row r="46" spans="1:5" x14ac:dyDescent="0.25">
      <c r="C46" s="161"/>
    </row>
    <row r="47" spans="1:5" x14ac:dyDescent="0.25">
      <c r="C47" s="161"/>
    </row>
    <row r="48" spans="1:5" x14ac:dyDescent="0.25">
      <c r="C48" s="161"/>
    </row>
  </sheetData>
  <mergeCells count="6">
    <mergeCell ref="D38:E3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6 C8:G8 C9:G9 C10:G1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50"/>
  <sheetViews>
    <sheetView showGridLines="0" zoomScale="75" zoomScaleNormal="75" workbookViewId="0">
      <selection activeCell="A40" sqref="A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482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Instituto Salmantino para las Personas con Discapacidad</v>
      </c>
      <c r="B2" s="187"/>
      <c r="C2" s="187"/>
      <c r="D2" s="187"/>
      <c r="E2" s="187"/>
      <c r="F2" s="187"/>
      <c r="G2" s="188"/>
    </row>
    <row r="3" spans="1:7" x14ac:dyDescent="0.25">
      <c r="A3" s="183" t="s">
        <v>483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5645810.6699999999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760902.5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4884908.17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5645810.6699999999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  <row r="42" spans="1:7" ht="15.75" x14ac:dyDescent="0.25">
      <c r="A42" s="160" t="s">
        <v>603</v>
      </c>
    </row>
    <row r="46" spans="1:7" ht="16.5" x14ac:dyDescent="0.25">
      <c r="A46" s="163" t="s">
        <v>604</v>
      </c>
      <c r="B46" s="164"/>
      <c r="C46" s="164"/>
      <c r="D46" s="163" t="s">
        <v>605</v>
      </c>
    </row>
    <row r="47" spans="1:7" ht="16.5" x14ac:dyDescent="0.25">
      <c r="A47" s="163" t="s">
        <v>606</v>
      </c>
      <c r="B47" s="164"/>
      <c r="C47" s="164"/>
      <c r="D47" s="163" t="s">
        <v>607</v>
      </c>
    </row>
    <row r="48" spans="1:7" ht="16.5" x14ac:dyDescent="0.25">
      <c r="A48" s="163" t="s">
        <v>608</v>
      </c>
      <c r="B48" s="164"/>
      <c r="C48" s="164"/>
      <c r="D48" s="163" t="s">
        <v>609</v>
      </c>
    </row>
    <row r="49" spans="1:4" x14ac:dyDescent="0.25">
      <c r="A49" s="164"/>
      <c r="B49" s="164"/>
      <c r="C49" s="164"/>
      <c r="D49" s="164"/>
    </row>
    <row r="50" spans="1:4" x14ac:dyDescent="0.25">
      <c r="A50" s="164"/>
      <c r="B50" s="164"/>
      <c r="C50" s="164"/>
      <c r="D50" s="164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4:G15 B13:F13 B17:G30 B16:F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42"/>
  <sheetViews>
    <sheetView showGridLines="0" zoomScale="75" zoomScaleNormal="75" workbookViewId="0">
      <selection activeCell="C23" sqref="C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4" t="s">
        <v>507</v>
      </c>
      <c r="B1" s="166"/>
      <c r="C1" s="166"/>
      <c r="D1" s="166"/>
      <c r="E1" s="166"/>
      <c r="F1" s="166"/>
      <c r="G1" s="167"/>
    </row>
    <row r="2" spans="1:7" x14ac:dyDescent="0.25">
      <c r="A2" s="186" t="str">
        <f>'Formato 1'!A2</f>
        <v>Instituto Salmantino para las Personas con Discapacidad</v>
      </c>
      <c r="B2" s="187"/>
      <c r="C2" s="187"/>
      <c r="D2" s="187"/>
      <c r="E2" s="187"/>
      <c r="F2" s="187"/>
      <c r="G2" s="188"/>
    </row>
    <row r="3" spans="1:7" x14ac:dyDescent="0.25">
      <c r="A3" s="183" t="s">
        <v>508</v>
      </c>
      <c r="B3" s="184"/>
      <c r="C3" s="184"/>
      <c r="D3" s="184"/>
      <c r="E3" s="184"/>
      <c r="F3" s="184"/>
      <c r="G3" s="185"/>
    </row>
    <row r="4" spans="1:7" x14ac:dyDescent="0.25">
      <c r="A4" s="183" t="s">
        <v>2</v>
      </c>
      <c r="B4" s="184"/>
      <c r="C4" s="184"/>
      <c r="D4" s="184"/>
      <c r="E4" s="184"/>
      <c r="F4" s="184"/>
      <c r="G4" s="185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5645810.6699999999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4770146.17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382702.5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492962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5645810.6699999999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  <row r="34" spans="1:4" ht="15.75" x14ac:dyDescent="0.25">
      <c r="A34" s="160" t="s">
        <v>603</v>
      </c>
    </row>
    <row r="38" spans="1:4" ht="16.5" x14ac:dyDescent="0.25">
      <c r="A38" s="163" t="s">
        <v>604</v>
      </c>
      <c r="B38" s="164"/>
      <c r="C38" s="164"/>
      <c r="D38" s="163" t="s">
        <v>605</v>
      </c>
    </row>
    <row r="39" spans="1:4" ht="16.5" x14ac:dyDescent="0.25">
      <c r="A39" s="163" t="s">
        <v>606</v>
      </c>
      <c r="B39" s="164"/>
      <c r="C39" s="164"/>
      <c r="D39" s="163" t="s">
        <v>607</v>
      </c>
    </row>
    <row r="40" spans="1:4" ht="16.5" x14ac:dyDescent="0.25">
      <c r="A40" s="163" t="s">
        <v>608</v>
      </c>
      <c r="B40" s="164"/>
      <c r="C40" s="164"/>
      <c r="D40" s="163" t="s">
        <v>609</v>
      </c>
    </row>
    <row r="41" spans="1:4" x14ac:dyDescent="0.25">
      <c r="A41" s="164"/>
      <c r="B41" s="164"/>
      <c r="C41" s="164"/>
      <c r="D41" s="164"/>
    </row>
    <row r="42" spans="1:4" x14ac:dyDescent="0.25">
      <c r="A42" s="164"/>
      <c r="B42" s="164"/>
      <c r="C42" s="164"/>
      <c r="D42" s="164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28 B7:F9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9"/>
  <sheetViews>
    <sheetView showGridLines="0" topLeftCell="A58" zoomScale="75" zoomScaleNormal="75" workbookViewId="0">
      <selection activeCell="E69" sqref="E6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4" t="s">
        <v>511</v>
      </c>
      <c r="B1" s="166"/>
      <c r="C1" s="166"/>
      <c r="D1" s="166"/>
      <c r="E1" s="166"/>
      <c r="F1" s="166"/>
    </row>
    <row r="2" spans="1:6" x14ac:dyDescent="0.25">
      <c r="A2" s="186" t="str">
        <f>'Formato 1'!A2</f>
        <v>Instituto Salmantino para las Personas con Discapacidad</v>
      </c>
      <c r="B2" s="187"/>
      <c r="C2" s="187"/>
      <c r="D2" s="187"/>
      <c r="E2" s="187"/>
      <c r="F2" s="188"/>
    </row>
    <row r="3" spans="1:6" x14ac:dyDescent="0.25">
      <c r="A3" s="183" t="s">
        <v>512</v>
      </c>
      <c r="B3" s="184"/>
      <c r="C3" s="184"/>
      <c r="D3" s="184"/>
      <c r="E3" s="184"/>
      <c r="F3" s="18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71" spans="1:6" ht="15.75" x14ac:dyDescent="0.25">
      <c r="A71" s="160" t="s">
        <v>603</v>
      </c>
    </row>
    <row r="75" spans="1:6" ht="16.5" x14ac:dyDescent="0.25">
      <c r="A75" s="163" t="s">
        <v>604</v>
      </c>
      <c r="B75" s="164"/>
      <c r="C75" s="164"/>
      <c r="D75" s="163" t="s">
        <v>605</v>
      </c>
    </row>
    <row r="76" spans="1:6" ht="16.5" x14ac:dyDescent="0.25">
      <c r="A76" s="163" t="s">
        <v>606</v>
      </c>
      <c r="B76" s="164"/>
      <c r="C76" s="164"/>
      <c r="D76" s="163" t="s">
        <v>607</v>
      </c>
    </row>
    <row r="77" spans="1:6" ht="16.5" x14ac:dyDescent="0.25">
      <c r="A77" s="163" t="s">
        <v>608</v>
      </c>
      <c r="B77" s="164"/>
      <c r="C77" s="164"/>
      <c r="D77" s="163" t="s">
        <v>609</v>
      </c>
    </row>
    <row r="78" spans="1:6" x14ac:dyDescent="0.25">
      <c r="A78" s="164"/>
      <c r="B78" s="164"/>
      <c r="C78" s="164"/>
      <c r="D78" s="164"/>
    </row>
    <row r="79" spans="1:6" x14ac:dyDescent="0.25">
      <c r="A79" s="164"/>
      <c r="B79" s="164"/>
      <c r="C79" s="164"/>
      <c r="D79" s="16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2" t="s">
        <v>447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90" t="s">
        <v>450</v>
      </c>
      <c r="B6" s="36">
        <v>2022</v>
      </c>
      <c r="C6" s="190">
        <f>+B6+1</f>
        <v>2023</v>
      </c>
      <c r="D6" s="190">
        <f>+C6+1</f>
        <v>2024</v>
      </c>
      <c r="E6" s="190">
        <f>+D6+1</f>
        <v>2025</v>
      </c>
      <c r="F6" s="190">
        <f>+E6+1</f>
        <v>2026</v>
      </c>
      <c r="G6" s="190">
        <f>+F6+1</f>
        <v>2027</v>
      </c>
    </row>
    <row r="7" spans="1:7" ht="83.25" customHeight="1" x14ac:dyDescent="0.25">
      <c r="A7" s="191"/>
      <c r="B7" s="70" t="s">
        <v>451</v>
      </c>
      <c r="C7" s="191"/>
      <c r="D7" s="191"/>
      <c r="E7" s="191"/>
      <c r="F7" s="191"/>
      <c r="G7" s="191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3" t="s">
        <v>466</v>
      </c>
      <c r="B1" s="193"/>
      <c r="C1" s="193"/>
      <c r="D1" s="193"/>
      <c r="E1" s="193"/>
      <c r="F1" s="193"/>
      <c r="G1" s="193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4" t="s">
        <v>468</v>
      </c>
      <c r="B6" s="36">
        <v>2022</v>
      </c>
      <c r="C6" s="190">
        <f>+B6+1</f>
        <v>2023</v>
      </c>
      <c r="D6" s="190">
        <f>+C6+1</f>
        <v>2024</v>
      </c>
      <c r="E6" s="190">
        <f>+D6+1</f>
        <v>2025</v>
      </c>
      <c r="F6" s="190">
        <f>+E6+1</f>
        <v>2026</v>
      </c>
      <c r="G6" s="190">
        <f>+F6+1</f>
        <v>2027</v>
      </c>
    </row>
    <row r="7" spans="1:7" ht="57.75" customHeight="1" x14ac:dyDescent="0.25">
      <c r="A7" s="195"/>
      <c r="B7" s="37" t="s">
        <v>451</v>
      </c>
      <c r="C7" s="191"/>
      <c r="D7" s="191"/>
      <c r="E7" s="191"/>
      <c r="F7" s="191"/>
      <c r="G7" s="191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3" t="s">
        <v>482</v>
      </c>
      <c r="B1" s="193"/>
      <c r="C1" s="193"/>
      <c r="D1" s="193"/>
      <c r="E1" s="193"/>
      <c r="F1" s="193"/>
      <c r="G1" s="193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7" t="s">
        <v>450</v>
      </c>
      <c r="B5" s="198">
        <v>2017</v>
      </c>
      <c r="C5" s="198">
        <f>+B5+1</f>
        <v>2018</v>
      </c>
      <c r="D5" s="198">
        <f>+C5+1</f>
        <v>2019</v>
      </c>
      <c r="E5" s="198">
        <f>+D5+1</f>
        <v>2020</v>
      </c>
      <c r="F5" s="198">
        <f>+E5+1</f>
        <v>2021</v>
      </c>
      <c r="G5" s="36">
        <f>+F5+1</f>
        <v>2022</v>
      </c>
    </row>
    <row r="6" spans="1:7" ht="32.25" x14ac:dyDescent="0.25">
      <c r="A6" s="173"/>
      <c r="B6" s="199"/>
      <c r="C6" s="199"/>
      <c r="D6" s="199"/>
      <c r="E6" s="199"/>
      <c r="F6" s="199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6" t="s">
        <v>505</v>
      </c>
      <c r="B39" s="196"/>
      <c r="C39" s="196"/>
      <c r="D39" s="196"/>
      <c r="E39" s="196"/>
      <c r="F39" s="196"/>
      <c r="G39" s="196"/>
    </row>
    <row r="40" spans="1:7" x14ac:dyDescent="0.25">
      <c r="A40" s="196" t="s">
        <v>506</v>
      </c>
      <c r="B40" s="196"/>
      <c r="C40" s="196"/>
      <c r="D40" s="196"/>
      <c r="E40" s="196"/>
      <c r="F40" s="196"/>
      <c r="G40" s="1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3" t="s">
        <v>507</v>
      </c>
      <c r="B1" s="193"/>
      <c r="C1" s="193"/>
      <c r="D1" s="193"/>
      <c r="E1" s="193"/>
      <c r="F1" s="193"/>
      <c r="G1" s="193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0" t="s">
        <v>468</v>
      </c>
      <c r="B5" s="198">
        <v>2017</v>
      </c>
      <c r="C5" s="198">
        <f>+B5+1</f>
        <v>2018</v>
      </c>
      <c r="D5" s="198">
        <f>+C5+1</f>
        <v>2019</v>
      </c>
      <c r="E5" s="198">
        <f>+D5+1</f>
        <v>2020</v>
      </c>
      <c r="F5" s="198">
        <f>+E5+1</f>
        <v>2021</v>
      </c>
      <c r="G5" s="36">
        <v>2022</v>
      </c>
    </row>
    <row r="6" spans="1:7" ht="48.75" customHeight="1" x14ac:dyDescent="0.25">
      <c r="A6" s="201"/>
      <c r="B6" s="199"/>
      <c r="C6" s="199"/>
      <c r="D6" s="199"/>
      <c r="E6" s="199"/>
      <c r="F6" s="199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6" t="s">
        <v>505</v>
      </c>
      <c r="B32" s="196"/>
      <c r="C32" s="196"/>
      <c r="D32" s="196"/>
      <c r="E32" s="196"/>
      <c r="F32" s="196"/>
      <c r="G32" s="196"/>
    </row>
    <row r="33" spans="1:7" x14ac:dyDescent="0.25">
      <c r="A33" s="196" t="s">
        <v>506</v>
      </c>
      <c r="B33" s="196"/>
      <c r="C33" s="196"/>
      <c r="D33" s="196"/>
      <c r="E33" s="196"/>
      <c r="F33" s="196"/>
      <c r="G33" s="1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2" t="s">
        <v>511</v>
      </c>
      <c r="B1" s="202"/>
      <c r="C1" s="202"/>
      <c r="D1" s="202"/>
      <c r="E1" s="202"/>
      <c r="F1" s="202"/>
    </row>
    <row r="2" spans="1:6" ht="20.100000000000001" customHeight="1" x14ac:dyDescent="0.25">
      <c r="A2" s="110" t="str">
        <f>'Formato 1'!A2</f>
        <v>Instituto Salmantino para las Personas con Discapacidad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58"/>
  <sheetViews>
    <sheetView showGridLines="0" zoomScale="75" zoomScaleNormal="75" workbookViewId="0">
      <selection activeCell="B71" sqref="B7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5" t="s">
        <v>122</v>
      </c>
      <c r="B1" s="166"/>
      <c r="C1" s="166"/>
      <c r="D1" s="166"/>
      <c r="E1" s="166"/>
      <c r="F1" s="166"/>
      <c r="G1" s="166"/>
      <c r="H1" s="167"/>
    </row>
    <row r="2" spans="1:8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145331.23000000001</v>
      </c>
      <c r="C18" s="108"/>
      <c r="D18" s="108"/>
      <c r="E18" s="108"/>
      <c r="F18" s="4">
        <v>56767.69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145331.23000000001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56767.69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8" t="s">
        <v>151</v>
      </c>
      <c r="B33" s="168"/>
      <c r="C33" s="168"/>
      <c r="D33" s="168"/>
      <c r="E33" s="168"/>
      <c r="F33" s="168"/>
      <c r="G33" s="168"/>
      <c r="H33" s="168"/>
    </row>
    <row r="34" spans="1:8" ht="14.45" customHeight="1" x14ac:dyDescent="0.25">
      <c r="A34" s="168"/>
      <c r="B34" s="168"/>
      <c r="C34" s="168"/>
      <c r="D34" s="168"/>
      <c r="E34" s="168"/>
      <c r="F34" s="168"/>
      <c r="G34" s="168"/>
      <c r="H34" s="168"/>
    </row>
    <row r="35" spans="1:8" ht="14.45" customHeight="1" x14ac:dyDescent="0.25">
      <c r="A35" s="168"/>
      <c r="B35" s="168"/>
      <c r="C35" s="168"/>
      <c r="D35" s="168"/>
      <c r="E35" s="168"/>
      <c r="F35" s="168"/>
      <c r="G35" s="168"/>
      <c r="H35" s="168"/>
    </row>
    <row r="36" spans="1:8" ht="14.45" customHeight="1" x14ac:dyDescent="0.25">
      <c r="A36" s="168"/>
      <c r="B36" s="168"/>
      <c r="C36" s="168"/>
      <c r="D36" s="168"/>
      <c r="E36" s="168"/>
      <c r="F36" s="168"/>
      <c r="G36" s="168"/>
      <c r="H36" s="168"/>
    </row>
    <row r="37" spans="1:8" ht="14.45" customHeight="1" x14ac:dyDescent="0.25">
      <c r="A37" s="168"/>
      <c r="B37" s="168"/>
      <c r="C37" s="168"/>
      <c r="D37" s="168"/>
      <c r="E37" s="168"/>
      <c r="F37" s="168"/>
      <c r="G37" s="168"/>
      <c r="H37" s="16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9" spans="1:4" ht="15.75" x14ac:dyDescent="0.25">
      <c r="A49" s="160" t="s">
        <v>603</v>
      </c>
    </row>
    <row r="53" spans="1:4" ht="16.5" x14ac:dyDescent="0.25">
      <c r="A53" s="163" t="s">
        <v>604</v>
      </c>
      <c r="B53" s="164"/>
      <c r="C53" s="164"/>
      <c r="D53" s="163" t="s">
        <v>605</v>
      </c>
    </row>
    <row r="54" spans="1:4" ht="16.5" x14ac:dyDescent="0.25">
      <c r="A54" s="163" t="s">
        <v>606</v>
      </c>
      <c r="B54" s="164"/>
      <c r="C54" s="164"/>
      <c r="D54" s="163" t="s">
        <v>607</v>
      </c>
    </row>
    <row r="55" spans="1:4" ht="16.5" x14ac:dyDescent="0.25">
      <c r="A55" s="163" t="s">
        <v>608</v>
      </c>
      <c r="B55" s="164"/>
      <c r="C55" s="164"/>
      <c r="D55" s="163" t="s">
        <v>609</v>
      </c>
    </row>
    <row r="56" spans="1:4" x14ac:dyDescent="0.25">
      <c r="A56" s="164"/>
      <c r="B56" s="164"/>
      <c r="C56" s="164"/>
      <c r="D56" s="164"/>
    </row>
    <row r="57" spans="1:4" x14ac:dyDescent="0.25">
      <c r="A57" s="164"/>
      <c r="B57" s="164"/>
      <c r="C57" s="164"/>
      <c r="D57" s="164"/>
    </row>
    <row r="58" spans="1:4" x14ac:dyDescent="0.25">
      <c r="A58" s="164"/>
      <c r="B58" s="164"/>
      <c r="C58" s="164"/>
      <c r="D58" s="16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33"/>
  <sheetViews>
    <sheetView showGridLines="0" zoomScale="75" zoomScaleNormal="75" workbookViewId="0">
      <selection activeCell="C38" sqref="C3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5" t="s">
        <v>162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600</v>
      </c>
      <c r="J6" s="1" t="s">
        <v>601</v>
      </c>
      <c r="K6" s="1" t="s">
        <v>602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5" spans="1:11" ht="15.75" x14ac:dyDescent="0.25">
      <c r="A25" s="160" t="s">
        <v>603</v>
      </c>
    </row>
    <row r="29" spans="1:11" ht="16.5" x14ac:dyDescent="0.25">
      <c r="A29" s="163" t="s">
        <v>604</v>
      </c>
      <c r="B29" s="164"/>
      <c r="C29" s="164"/>
      <c r="D29" s="163" t="s">
        <v>605</v>
      </c>
    </row>
    <row r="30" spans="1:11" ht="16.5" x14ac:dyDescent="0.25">
      <c r="A30" s="163" t="s">
        <v>606</v>
      </c>
      <c r="B30" s="164"/>
      <c r="C30" s="164"/>
      <c r="D30" s="163" t="s">
        <v>607</v>
      </c>
    </row>
    <row r="31" spans="1:11" ht="16.5" x14ac:dyDescent="0.25">
      <c r="A31" s="163" t="s">
        <v>608</v>
      </c>
      <c r="B31" s="164"/>
      <c r="C31" s="164"/>
      <c r="D31" s="163" t="s">
        <v>609</v>
      </c>
    </row>
    <row r="32" spans="1:11" x14ac:dyDescent="0.25">
      <c r="A32" s="164"/>
      <c r="B32" s="164"/>
      <c r="C32" s="164"/>
      <c r="D32" s="164"/>
    </row>
    <row r="33" spans="1:4" x14ac:dyDescent="0.25">
      <c r="A33" s="164"/>
      <c r="B33" s="164"/>
      <c r="C33" s="164"/>
      <c r="D33" s="16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86"/>
  <sheetViews>
    <sheetView showGridLines="0" zoomScale="75" zoomScaleNormal="75" workbookViewId="0">
      <selection activeCell="C13" sqref="C1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5" t="s">
        <v>183</v>
      </c>
      <c r="B1" s="166"/>
      <c r="C1" s="166"/>
      <c r="D1" s="167"/>
    </row>
    <row r="2" spans="1:4" x14ac:dyDescent="0.25">
      <c r="A2" s="110" t="str">
        <f>'Formato 1'!A2</f>
        <v>Instituto Salmantino para las Personas con Discapacidad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5645810.6699999999</v>
      </c>
      <c r="C8" s="14">
        <f>SUM(C9:C11)</f>
        <v>3150125.5</v>
      </c>
      <c r="D8" s="14">
        <f>SUM(D9:D11)</f>
        <v>3150125.5</v>
      </c>
    </row>
    <row r="9" spans="1:4" x14ac:dyDescent="0.25">
      <c r="A9" s="58" t="s">
        <v>189</v>
      </c>
      <c r="B9" s="94">
        <v>5645810.6699999999</v>
      </c>
      <c r="C9" s="94">
        <v>3150125.5</v>
      </c>
      <c r="D9" s="94">
        <v>3150125.5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5645810.6699999999</v>
      </c>
      <c r="C13" s="14">
        <f>C14+C15</f>
        <v>2162564.79</v>
      </c>
      <c r="D13" s="14">
        <f>D14+D15</f>
        <v>2162564.79</v>
      </c>
    </row>
    <row r="14" spans="1:4" x14ac:dyDescent="0.25">
      <c r="A14" s="58" t="s">
        <v>193</v>
      </c>
      <c r="B14" s="94">
        <v>5645810.6699999999</v>
      </c>
      <c r="C14" s="94">
        <v>2162564.79</v>
      </c>
      <c r="D14" s="94">
        <v>2162564.79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987560.71</v>
      </c>
      <c r="D21" s="14">
        <f>D8-D13+D17</f>
        <v>987560.71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987560.71</v>
      </c>
      <c r="D23" s="14">
        <f>D21-D11</f>
        <v>987560.71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987560.71</v>
      </c>
      <c r="D25" s="14">
        <f>D23-D17</f>
        <v>987560.71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987560.71</v>
      </c>
      <c r="D33" s="4">
        <f>D25+D29</f>
        <v>987560.71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5645810.6699999999</v>
      </c>
      <c r="C48" s="96">
        <f>C9</f>
        <v>3150125.5</v>
      </c>
      <c r="D48" s="96">
        <f>D9</f>
        <v>3150125.5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5645810.6699999999</v>
      </c>
      <c r="C53" s="47">
        <f>C14</f>
        <v>2162564.79</v>
      </c>
      <c r="D53" s="47">
        <f>D14</f>
        <v>2162564.79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987560.71</v>
      </c>
      <c r="D57" s="4">
        <f>D48+D49-D53+D55</f>
        <v>987560.71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987560.71</v>
      </c>
      <c r="D59" s="4">
        <f>D57-D49</f>
        <v>987560.71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8" spans="1:4" ht="15.75" x14ac:dyDescent="0.25">
      <c r="A78" s="160" t="s">
        <v>603</v>
      </c>
    </row>
    <row r="82" spans="1:4" ht="16.5" x14ac:dyDescent="0.25">
      <c r="A82" s="163" t="s">
        <v>604</v>
      </c>
      <c r="B82" s="164"/>
      <c r="C82" s="164"/>
      <c r="D82" s="163" t="s">
        <v>605</v>
      </c>
    </row>
    <row r="83" spans="1:4" ht="16.5" x14ac:dyDescent="0.25">
      <c r="A83" s="163" t="s">
        <v>606</v>
      </c>
      <c r="B83" s="164"/>
      <c r="C83" s="164"/>
      <c r="D83" s="163" t="s">
        <v>607</v>
      </c>
    </row>
    <row r="84" spans="1:4" ht="16.5" x14ac:dyDescent="0.25">
      <c r="A84" s="163" t="s">
        <v>608</v>
      </c>
      <c r="B84" s="164"/>
      <c r="C84" s="164"/>
      <c r="D84" s="163" t="s">
        <v>609</v>
      </c>
    </row>
    <row r="85" spans="1:4" x14ac:dyDescent="0.25">
      <c r="A85" s="164"/>
      <c r="B85" s="164"/>
      <c r="C85" s="164"/>
      <c r="D85" s="164"/>
    </row>
    <row r="86" spans="1:4" x14ac:dyDescent="0.25">
      <c r="A86" s="164"/>
      <c r="B86" s="164"/>
      <c r="C86" s="164"/>
      <c r="D86" s="164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9"/>
  <sheetViews>
    <sheetView showGridLines="0" zoomScale="75" zoomScaleNormal="75" workbookViewId="0">
      <selection activeCell="C85" sqref="C8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5" t="s">
        <v>224</v>
      </c>
      <c r="B1" s="166"/>
      <c r="C1" s="166"/>
      <c r="D1" s="166"/>
      <c r="E1" s="166"/>
      <c r="F1" s="166"/>
      <c r="G1" s="167"/>
    </row>
    <row r="2" spans="1:7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9" t="s">
        <v>226</v>
      </c>
      <c r="B6" s="171" t="s">
        <v>227</v>
      </c>
      <c r="C6" s="171"/>
      <c r="D6" s="171"/>
      <c r="E6" s="171"/>
      <c r="F6" s="171"/>
      <c r="G6" s="171" t="s">
        <v>228</v>
      </c>
    </row>
    <row r="7" spans="1:7" ht="30" x14ac:dyDescent="0.25">
      <c r="A7" s="17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150.77000000000001</v>
      </c>
      <c r="F13" s="47">
        <v>150.77000000000001</v>
      </c>
      <c r="G13" s="47">
        <f t="shared" si="0"/>
        <v>150.77000000000001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760902.5</v>
      </c>
      <c r="C15" s="47">
        <v>0</v>
      </c>
      <c r="D15" s="47">
        <v>760902.5</v>
      </c>
      <c r="E15" s="47">
        <v>727534</v>
      </c>
      <c r="F15" s="47">
        <v>727534</v>
      </c>
      <c r="G15" s="47">
        <f t="shared" si="0"/>
        <v>-33368.5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4884908.17</v>
      </c>
      <c r="C34" s="47">
        <v>0</v>
      </c>
      <c r="D34" s="47">
        <v>4884908.17</v>
      </c>
      <c r="E34" s="47">
        <v>2422440.73</v>
      </c>
      <c r="F34" s="47">
        <v>2422440.73</v>
      </c>
      <c r="G34" s="47">
        <f t="shared" si="4"/>
        <v>-2462467.44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5645810.6699999999</v>
      </c>
      <c r="C41" s="4">
        <f t="shared" si="7"/>
        <v>0</v>
      </c>
      <c r="D41" s="4">
        <f t="shared" si="7"/>
        <v>5645810.6699999999</v>
      </c>
      <c r="E41" s="4">
        <f t="shared" si="7"/>
        <v>3150125.5</v>
      </c>
      <c r="F41" s="4">
        <f t="shared" si="7"/>
        <v>3150125.5</v>
      </c>
      <c r="G41" s="4">
        <f t="shared" si="7"/>
        <v>-2495685.17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5645810.6699999999</v>
      </c>
      <c r="C70" s="4">
        <f t="shared" si="16"/>
        <v>0</v>
      </c>
      <c r="D70" s="4">
        <f t="shared" si="16"/>
        <v>5645810.6699999999</v>
      </c>
      <c r="E70" s="4">
        <f t="shared" si="16"/>
        <v>3150125.5</v>
      </c>
      <c r="F70" s="4">
        <f t="shared" si="16"/>
        <v>3150125.5</v>
      </c>
      <c r="G70" s="4">
        <f t="shared" si="16"/>
        <v>-2495685.17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81" spans="1:4" ht="15.75" x14ac:dyDescent="0.25">
      <c r="A81" s="160" t="s">
        <v>603</v>
      </c>
    </row>
    <row r="85" spans="1:4" ht="16.5" x14ac:dyDescent="0.25">
      <c r="A85" s="163" t="s">
        <v>604</v>
      </c>
      <c r="B85" s="164"/>
      <c r="C85" s="164"/>
      <c r="D85" s="163" t="s">
        <v>605</v>
      </c>
    </row>
    <row r="86" spans="1:4" ht="16.5" x14ac:dyDescent="0.25">
      <c r="A86" s="163" t="s">
        <v>606</v>
      </c>
      <c r="B86" s="164"/>
      <c r="C86" s="164"/>
      <c r="D86" s="163" t="s">
        <v>607</v>
      </c>
    </row>
    <row r="87" spans="1:4" ht="16.5" x14ac:dyDescent="0.25">
      <c r="A87" s="163" t="s">
        <v>608</v>
      </c>
      <c r="B87" s="164"/>
      <c r="C87" s="164"/>
      <c r="D87" s="163" t="s">
        <v>609</v>
      </c>
    </row>
    <row r="88" spans="1:4" x14ac:dyDescent="0.25">
      <c r="A88" s="164"/>
      <c r="B88" s="164"/>
      <c r="C88" s="164"/>
      <c r="D88" s="164"/>
    </row>
    <row r="89" spans="1:4" x14ac:dyDescent="0.25">
      <c r="A89" s="164"/>
      <c r="B89" s="164"/>
      <c r="C89" s="164"/>
      <c r="D89" s="16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72"/>
  <sheetViews>
    <sheetView showGridLines="0" zoomScale="75" zoomScaleNormal="75" workbookViewId="0">
      <selection activeCell="D171" sqref="D17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4" t="s">
        <v>295</v>
      </c>
      <c r="B1" s="166"/>
      <c r="C1" s="166"/>
      <c r="D1" s="166"/>
      <c r="E1" s="166"/>
      <c r="F1" s="166"/>
      <c r="G1" s="167"/>
    </row>
    <row r="2" spans="1:7" x14ac:dyDescent="0.25">
      <c r="A2" s="125" t="str">
        <f>'Formato 1'!A2</f>
        <v>Instituto Salmantino para las Personas con Discapacidad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2" t="s">
        <v>4</v>
      </c>
      <c r="B7" s="172" t="s">
        <v>298</v>
      </c>
      <c r="C7" s="172"/>
      <c r="D7" s="172"/>
      <c r="E7" s="172"/>
      <c r="F7" s="172"/>
      <c r="G7" s="173" t="s">
        <v>299</v>
      </c>
    </row>
    <row r="8" spans="1:7" ht="30" x14ac:dyDescent="0.25">
      <c r="A8" s="17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2"/>
    </row>
    <row r="9" spans="1:7" x14ac:dyDescent="0.25">
      <c r="A9" s="27" t="s">
        <v>304</v>
      </c>
      <c r="B9" s="83">
        <f t="shared" ref="B9:G9" si="0">SUM(B10,B18,B28,B38,B48,B58,B62,B71,B75)</f>
        <v>5645810.6699999999</v>
      </c>
      <c r="C9" s="83">
        <f t="shared" si="0"/>
        <v>0</v>
      </c>
      <c r="D9" s="83">
        <f t="shared" si="0"/>
        <v>5645810.6699999999</v>
      </c>
      <c r="E9" s="83">
        <f t="shared" si="0"/>
        <v>2162564.79</v>
      </c>
      <c r="F9" s="83">
        <f t="shared" si="0"/>
        <v>2162564.79</v>
      </c>
      <c r="G9" s="83">
        <f t="shared" si="0"/>
        <v>3483245.8799999994</v>
      </c>
    </row>
    <row r="10" spans="1:7" x14ac:dyDescent="0.25">
      <c r="A10" s="84" t="s">
        <v>305</v>
      </c>
      <c r="B10" s="83">
        <f t="shared" ref="B10:G10" si="1">SUM(B11:B17)</f>
        <v>4770146.17</v>
      </c>
      <c r="C10" s="83">
        <f t="shared" si="1"/>
        <v>0</v>
      </c>
      <c r="D10" s="83">
        <f t="shared" si="1"/>
        <v>4770146.17</v>
      </c>
      <c r="E10" s="83">
        <f t="shared" si="1"/>
        <v>1890255.19</v>
      </c>
      <c r="F10" s="83">
        <f t="shared" si="1"/>
        <v>1890255.19</v>
      </c>
      <c r="G10" s="83">
        <f t="shared" si="1"/>
        <v>2879890.9799999995</v>
      </c>
    </row>
    <row r="11" spans="1:7" x14ac:dyDescent="0.25">
      <c r="A11" s="85" t="s">
        <v>306</v>
      </c>
      <c r="B11" s="75">
        <v>3290665.26</v>
      </c>
      <c r="C11" s="75">
        <v>0</v>
      </c>
      <c r="D11" s="75">
        <v>3290665.26</v>
      </c>
      <c r="E11" s="75">
        <v>1532426.26</v>
      </c>
      <c r="F11" s="75">
        <v>1532426.26</v>
      </c>
      <c r="G11" s="75">
        <f>D11-E11</f>
        <v>1758238.9999999998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469350.11</v>
      </c>
      <c r="C13" s="75">
        <v>0</v>
      </c>
      <c r="D13" s="75">
        <v>469350.11</v>
      </c>
      <c r="E13" s="75">
        <v>53083.99</v>
      </c>
      <c r="F13" s="75">
        <v>53083.99</v>
      </c>
      <c r="G13" s="75">
        <f t="shared" si="2"/>
        <v>416266.12</v>
      </c>
    </row>
    <row r="14" spans="1:7" x14ac:dyDescent="0.25">
      <c r="A14" s="85" t="s">
        <v>309</v>
      </c>
      <c r="B14" s="75">
        <v>263203.5</v>
      </c>
      <c r="C14" s="75">
        <v>0</v>
      </c>
      <c r="D14" s="75">
        <v>263203.5</v>
      </c>
      <c r="E14" s="75">
        <v>0</v>
      </c>
      <c r="F14" s="75">
        <v>0</v>
      </c>
      <c r="G14" s="75">
        <f t="shared" si="2"/>
        <v>263203.5</v>
      </c>
    </row>
    <row r="15" spans="1:7" x14ac:dyDescent="0.25">
      <c r="A15" s="85" t="s">
        <v>310</v>
      </c>
      <c r="B15" s="75">
        <v>746927.3</v>
      </c>
      <c r="C15" s="75">
        <v>0</v>
      </c>
      <c r="D15" s="75">
        <v>746927.3</v>
      </c>
      <c r="E15" s="75">
        <v>304744.94</v>
      </c>
      <c r="F15" s="75">
        <v>304744.94</v>
      </c>
      <c r="G15" s="75">
        <f t="shared" si="2"/>
        <v>442182.36000000004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382702.5</v>
      </c>
      <c r="C18" s="83">
        <f t="shared" si="3"/>
        <v>0</v>
      </c>
      <c r="D18" s="83">
        <f t="shared" si="3"/>
        <v>382702.5</v>
      </c>
      <c r="E18" s="83">
        <f t="shared" si="3"/>
        <v>124823.90999999999</v>
      </c>
      <c r="F18" s="83">
        <f t="shared" si="3"/>
        <v>124823.90999999999</v>
      </c>
      <c r="G18" s="83">
        <f t="shared" si="3"/>
        <v>257878.59</v>
      </c>
    </row>
    <row r="19" spans="1:7" x14ac:dyDescent="0.25">
      <c r="A19" s="85" t="s">
        <v>314</v>
      </c>
      <c r="B19" s="75">
        <v>101300</v>
      </c>
      <c r="C19" s="75">
        <v>0</v>
      </c>
      <c r="D19" s="75">
        <v>101300</v>
      </c>
      <c r="E19" s="75">
        <v>42742.36</v>
      </c>
      <c r="F19" s="75">
        <v>42742.36</v>
      </c>
      <c r="G19" s="75">
        <f>D19-E19</f>
        <v>58557.64</v>
      </c>
    </row>
    <row r="20" spans="1:7" x14ac:dyDescent="0.25">
      <c r="A20" s="85" t="s">
        <v>315</v>
      </c>
      <c r="B20" s="75">
        <v>4000</v>
      </c>
      <c r="C20" s="75">
        <v>0</v>
      </c>
      <c r="D20" s="75">
        <v>4000</v>
      </c>
      <c r="E20" s="75">
        <v>1526</v>
      </c>
      <c r="F20" s="75">
        <v>1526</v>
      </c>
      <c r="G20" s="75">
        <f t="shared" ref="G20:G27" si="4">D20-E20</f>
        <v>2474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48000</v>
      </c>
      <c r="C22" s="75">
        <v>0</v>
      </c>
      <c r="D22" s="75">
        <v>48000</v>
      </c>
      <c r="E22" s="75">
        <v>7513.5</v>
      </c>
      <c r="F22" s="75">
        <v>7513.5</v>
      </c>
      <c r="G22" s="75">
        <f t="shared" si="4"/>
        <v>40486.5</v>
      </c>
    </row>
    <row r="23" spans="1:7" x14ac:dyDescent="0.25">
      <c r="A23" s="85" t="s">
        <v>318</v>
      </c>
      <c r="B23" s="75">
        <v>32000</v>
      </c>
      <c r="C23" s="75">
        <v>0</v>
      </c>
      <c r="D23" s="75">
        <v>32000</v>
      </c>
      <c r="E23" s="75">
        <v>12313.23</v>
      </c>
      <c r="F23" s="75">
        <v>12313.23</v>
      </c>
      <c r="G23" s="75">
        <f t="shared" si="4"/>
        <v>19686.77</v>
      </c>
    </row>
    <row r="24" spans="1:7" x14ac:dyDescent="0.25">
      <c r="A24" s="85" t="s">
        <v>319</v>
      </c>
      <c r="B24" s="75">
        <v>100000</v>
      </c>
      <c r="C24" s="75">
        <v>0</v>
      </c>
      <c r="D24" s="75">
        <v>100000</v>
      </c>
      <c r="E24" s="75">
        <v>37001.81</v>
      </c>
      <c r="F24" s="75">
        <v>37001.81</v>
      </c>
      <c r="G24" s="75">
        <f t="shared" si="4"/>
        <v>62998.19</v>
      </c>
    </row>
    <row r="25" spans="1:7" x14ac:dyDescent="0.25">
      <c r="A25" s="85" t="s">
        <v>320</v>
      </c>
      <c r="B25" s="75">
        <v>47402.5</v>
      </c>
      <c r="C25" s="75">
        <v>0</v>
      </c>
      <c r="D25" s="75">
        <v>47402.5</v>
      </c>
      <c r="E25" s="75">
        <v>0</v>
      </c>
      <c r="F25" s="75">
        <v>0</v>
      </c>
      <c r="G25" s="75">
        <f t="shared" si="4"/>
        <v>47402.5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50000</v>
      </c>
      <c r="C27" s="75">
        <v>0</v>
      </c>
      <c r="D27" s="75">
        <v>50000</v>
      </c>
      <c r="E27" s="75">
        <v>23727.01</v>
      </c>
      <c r="F27" s="75">
        <v>23727.01</v>
      </c>
      <c r="G27" s="75">
        <f t="shared" si="4"/>
        <v>26272.99</v>
      </c>
    </row>
    <row r="28" spans="1:7" x14ac:dyDescent="0.25">
      <c r="A28" s="84" t="s">
        <v>323</v>
      </c>
      <c r="B28" s="83">
        <f t="shared" ref="B28:G28" si="5">SUM(B29:B37)</f>
        <v>492962</v>
      </c>
      <c r="C28" s="83">
        <f t="shared" si="5"/>
        <v>0</v>
      </c>
      <c r="D28" s="83">
        <f t="shared" si="5"/>
        <v>492962</v>
      </c>
      <c r="E28" s="83">
        <f t="shared" si="5"/>
        <v>147485.69</v>
      </c>
      <c r="F28" s="83">
        <f t="shared" si="5"/>
        <v>147485.69</v>
      </c>
      <c r="G28" s="83">
        <f t="shared" si="5"/>
        <v>345476.31</v>
      </c>
    </row>
    <row r="29" spans="1:7" x14ac:dyDescent="0.25">
      <c r="A29" s="85" t="s">
        <v>324</v>
      </c>
      <c r="B29" s="75">
        <v>46500</v>
      </c>
      <c r="C29" s="75">
        <v>0</v>
      </c>
      <c r="D29" s="75">
        <v>46500</v>
      </c>
      <c r="E29" s="75">
        <v>4200</v>
      </c>
      <c r="F29" s="75">
        <v>4200</v>
      </c>
      <c r="G29" s="75">
        <f>D29-E29</f>
        <v>42300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66000</v>
      </c>
      <c r="C31" s="75">
        <v>0</v>
      </c>
      <c r="D31" s="75">
        <v>66000</v>
      </c>
      <c r="E31" s="75">
        <v>25903.599999999999</v>
      </c>
      <c r="F31" s="75">
        <v>25903.599999999999</v>
      </c>
      <c r="G31" s="75">
        <f t="shared" si="6"/>
        <v>40096.400000000001</v>
      </c>
    </row>
    <row r="32" spans="1:7" x14ac:dyDescent="0.25">
      <c r="A32" s="85" t="s">
        <v>327</v>
      </c>
      <c r="B32" s="75">
        <v>66000</v>
      </c>
      <c r="C32" s="75">
        <v>0</v>
      </c>
      <c r="D32" s="75">
        <v>66000</v>
      </c>
      <c r="E32" s="75">
        <v>23281.16</v>
      </c>
      <c r="F32" s="75">
        <v>23281.16</v>
      </c>
      <c r="G32" s="75">
        <f t="shared" si="6"/>
        <v>42718.84</v>
      </c>
    </row>
    <row r="33" spans="1:7" ht="14.45" customHeight="1" x14ac:dyDescent="0.25">
      <c r="A33" s="85" t="s">
        <v>328</v>
      </c>
      <c r="B33" s="75">
        <v>88000</v>
      </c>
      <c r="C33" s="75">
        <v>0</v>
      </c>
      <c r="D33" s="75">
        <v>88000</v>
      </c>
      <c r="E33" s="75">
        <v>45911.93</v>
      </c>
      <c r="F33" s="75">
        <v>45911.93</v>
      </c>
      <c r="G33" s="75">
        <f t="shared" si="6"/>
        <v>42088.07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75">
        <v>9500</v>
      </c>
      <c r="C35" s="75">
        <v>0</v>
      </c>
      <c r="D35" s="75">
        <v>9500</v>
      </c>
      <c r="E35" s="75">
        <v>0</v>
      </c>
      <c r="F35" s="75">
        <v>0</v>
      </c>
      <c r="G35" s="75">
        <f t="shared" si="6"/>
        <v>9500</v>
      </c>
    </row>
    <row r="36" spans="1:7" ht="14.45" customHeight="1" x14ac:dyDescent="0.25">
      <c r="A36" s="85" t="s">
        <v>331</v>
      </c>
      <c r="B36" s="75">
        <v>102200</v>
      </c>
      <c r="C36" s="75">
        <v>0</v>
      </c>
      <c r="D36" s="75">
        <v>102200</v>
      </c>
      <c r="E36" s="75">
        <v>12378</v>
      </c>
      <c r="F36" s="75">
        <v>12378</v>
      </c>
      <c r="G36" s="75">
        <f t="shared" si="6"/>
        <v>89822</v>
      </c>
    </row>
    <row r="37" spans="1:7" ht="14.45" customHeight="1" x14ac:dyDescent="0.25">
      <c r="A37" s="85" t="s">
        <v>332</v>
      </c>
      <c r="B37" s="75">
        <v>114762</v>
      </c>
      <c r="C37" s="75">
        <v>0</v>
      </c>
      <c r="D37" s="75">
        <v>114762</v>
      </c>
      <c r="E37" s="75">
        <v>35811</v>
      </c>
      <c r="F37" s="75">
        <v>35811</v>
      </c>
      <c r="G37" s="75">
        <f t="shared" si="6"/>
        <v>78951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5645810.6699999999</v>
      </c>
      <c r="C159" s="90">
        <f t="shared" si="37"/>
        <v>0</v>
      </c>
      <c r="D159" s="90">
        <f t="shared" si="37"/>
        <v>5645810.6699999999</v>
      </c>
      <c r="E159" s="90">
        <f t="shared" si="37"/>
        <v>2162564.79</v>
      </c>
      <c r="F159" s="90">
        <f t="shared" si="37"/>
        <v>2162564.79</v>
      </c>
      <c r="G159" s="90">
        <f t="shared" si="37"/>
        <v>3483245.8799999994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4" spans="1:4" ht="15.75" x14ac:dyDescent="0.25">
      <c r="A164" s="160" t="s">
        <v>603</v>
      </c>
    </row>
    <row r="168" spans="1:4" ht="16.5" x14ac:dyDescent="0.25">
      <c r="A168" s="163" t="s">
        <v>604</v>
      </c>
      <c r="B168" s="164"/>
      <c r="C168" s="164"/>
      <c r="D168" s="163" t="s">
        <v>605</v>
      </c>
    </row>
    <row r="169" spans="1:4" ht="16.5" x14ac:dyDescent="0.25">
      <c r="A169" s="163" t="s">
        <v>606</v>
      </c>
      <c r="B169" s="164"/>
      <c r="C169" s="164"/>
      <c r="D169" s="163" t="s">
        <v>607</v>
      </c>
    </row>
    <row r="170" spans="1:4" ht="16.5" x14ac:dyDescent="0.25">
      <c r="A170" s="163" t="s">
        <v>608</v>
      </c>
      <c r="B170" s="164"/>
      <c r="C170" s="164"/>
      <c r="D170" s="163" t="s">
        <v>609</v>
      </c>
    </row>
    <row r="171" spans="1:4" x14ac:dyDescent="0.25">
      <c r="A171" s="164"/>
      <c r="B171" s="164"/>
      <c r="C171" s="164"/>
      <c r="D171" s="164"/>
    </row>
    <row r="172" spans="1:4" x14ac:dyDescent="0.25">
      <c r="A172" s="164"/>
      <c r="B172" s="164"/>
      <c r="C172" s="164"/>
      <c r="D172" s="16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C19:C27 B18:F18 C29:C37 B28:F28 B39:G47 B38:F38 B49:G57 B48:F48 B59:G61 B58:F58 B63:G70 B62:F62 B71:F92 B94:F159 B93:C93 E93:F93 B16:C17 C11:C15 G16:G17 G11:G15 G19:G27 G29:G3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zoomScale="75" zoomScaleNormal="75" workbookViewId="0">
      <selection activeCell="F43" sqref="F4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4" t="s">
        <v>380</v>
      </c>
      <c r="B1" s="175"/>
      <c r="C1" s="175"/>
      <c r="D1" s="175"/>
      <c r="E1" s="175"/>
      <c r="F1" s="175"/>
      <c r="G1" s="176"/>
    </row>
    <row r="2" spans="1:7" ht="15" customHeight="1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9" t="s">
        <v>4</v>
      </c>
      <c r="B7" s="171" t="s">
        <v>298</v>
      </c>
      <c r="C7" s="171"/>
      <c r="D7" s="171"/>
      <c r="E7" s="171"/>
      <c r="F7" s="171"/>
      <c r="G7" s="173" t="s">
        <v>299</v>
      </c>
    </row>
    <row r="8" spans="1:7" ht="30" x14ac:dyDescent="0.25">
      <c r="A8" s="17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2"/>
    </row>
    <row r="9" spans="1:7" ht="15.75" customHeight="1" x14ac:dyDescent="0.25">
      <c r="A9" s="26" t="s">
        <v>382</v>
      </c>
      <c r="B9" s="30">
        <f>SUM(B10:B17)</f>
        <v>5645810.6699999999</v>
      </c>
      <c r="C9" s="30">
        <f t="shared" ref="C9:G9" si="0">SUM(C10:C17)</f>
        <v>0</v>
      </c>
      <c r="D9" s="30">
        <f t="shared" si="0"/>
        <v>5645810.6699999999</v>
      </c>
      <c r="E9" s="30">
        <f t="shared" si="0"/>
        <v>2162564.79</v>
      </c>
      <c r="F9" s="30">
        <f t="shared" si="0"/>
        <v>2162564.79</v>
      </c>
      <c r="G9" s="30">
        <f t="shared" si="0"/>
        <v>3483245.88</v>
      </c>
    </row>
    <row r="10" spans="1:7" x14ac:dyDescent="0.25">
      <c r="A10" s="63" t="s">
        <v>383</v>
      </c>
      <c r="B10" s="75">
        <v>5505810.6699999999</v>
      </c>
      <c r="C10" s="75">
        <v>0</v>
      </c>
      <c r="D10" s="75">
        <v>5505810.6699999999</v>
      </c>
      <c r="E10" s="75">
        <v>2128780.41</v>
      </c>
      <c r="F10" s="75">
        <v>2128780.41</v>
      </c>
      <c r="G10" s="75">
        <v>3377030.26</v>
      </c>
    </row>
    <row r="11" spans="1:7" x14ac:dyDescent="0.25">
      <c r="A11" s="63" t="s">
        <v>384</v>
      </c>
      <c r="B11" s="75">
        <v>98000</v>
      </c>
      <c r="C11" s="75">
        <v>0</v>
      </c>
      <c r="D11" s="75">
        <v>98000</v>
      </c>
      <c r="E11" s="75">
        <v>12378</v>
      </c>
      <c r="F11" s="75">
        <v>12378</v>
      </c>
      <c r="G11" s="75">
        <v>85622</v>
      </c>
    </row>
    <row r="12" spans="1:7" x14ac:dyDescent="0.25">
      <c r="A12" s="63" t="s">
        <v>385</v>
      </c>
      <c r="B12" s="75">
        <v>42000</v>
      </c>
      <c r="C12" s="75">
        <v>0</v>
      </c>
      <c r="D12" s="75">
        <v>42000</v>
      </c>
      <c r="E12" s="75">
        <v>21406.38</v>
      </c>
      <c r="F12" s="75">
        <v>21406.38</v>
      </c>
      <c r="G12" s="75">
        <v>20593.62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5645810.6699999999</v>
      </c>
      <c r="C29" s="4">
        <f t="shared" ref="C29:G29" si="2">SUM(C19,C9)</f>
        <v>0</v>
      </c>
      <c r="D29" s="4">
        <f t="shared" si="2"/>
        <v>5645810.6699999999</v>
      </c>
      <c r="E29" s="4">
        <f t="shared" si="2"/>
        <v>2162564.79</v>
      </c>
      <c r="F29" s="4">
        <f t="shared" si="2"/>
        <v>2162564.79</v>
      </c>
      <c r="G29" s="4">
        <f t="shared" si="2"/>
        <v>3483245.88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3" spans="1:4" ht="15.75" x14ac:dyDescent="0.25">
      <c r="A33" s="160" t="s">
        <v>603</v>
      </c>
    </row>
    <row r="37" spans="1:4" ht="16.5" x14ac:dyDescent="0.25">
      <c r="A37" s="163" t="s">
        <v>604</v>
      </c>
      <c r="B37" s="164"/>
      <c r="C37" s="164"/>
      <c r="D37" s="163" t="s">
        <v>605</v>
      </c>
    </row>
    <row r="38" spans="1:4" ht="16.5" x14ac:dyDescent="0.25">
      <c r="A38" s="163" t="s">
        <v>606</v>
      </c>
      <c r="B38" s="164"/>
      <c r="C38" s="164"/>
      <c r="D38" s="163" t="s">
        <v>607</v>
      </c>
    </row>
    <row r="39" spans="1:4" ht="16.5" x14ac:dyDescent="0.25">
      <c r="A39" s="163" t="s">
        <v>608</v>
      </c>
      <c r="B39" s="164"/>
      <c r="C39" s="164"/>
      <c r="D39" s="163" t="s">
        <v>609</v>
      </c>
    </row>
    <row r="40" spans="1:4" x14ac:dyDescent="0.25">
      <c r="A40" s="164"/>
      <c r="B40" s="164"/>
      <c r="C40" s="164"/>
      <c r="D40" s="164"/>
    </row>
    <row r="41" spans="1:4" x14ac:dyDescent="0.25">
      <c r="A41" s="164"/>
      <c r="B41" s="164"/>
      <c r="C41" s="164"/>
      <c r="D41" s="16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3:G29 C10:C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91"/>
  <sheetViews>
    <sheetView showGridLines="0" zoomScale="75" zoomScaleNormal="75" workbookViewId="0">
      <selection activeCell="A90" sqref="A9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0" t="s">
        <v>392</v>
      </c>
      <c r="B1" s="181"/>
      <c r="C1" s="181"/>
      <c r="D1" s="181"/>
      <c r="E1" s="181"/>
      <c r="F1" s="181"/>
      <c r="G1" s="181"/>
    </row>
    <row r="2" spans="1:7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9" t="s">
        <v>4</v>
      </c>
      <c r="B7" s="177" t="s">
        <v>298</v>
      </c>
      <c r="C7" s="178"/>
      <c r="D7" s="178"/>
      <c r="E7" s="178"/>
      <c r="F7" s="179"/>
      <c r="G7" s="173" t="s">
        <v>395</v>
      </c>
    </row>
    <row r="8" spans="1:7" ht="30" x14ac:dyDescent="0.25">
      <c r="A8" s="17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2"/>
    </row>
    <row r="9" spans="1:7" ht="16.5" customHeight="1" x14ac:dyDescent="0.25">
      <c r="A9" s="26" t="s">
        <v>397</v>
      </c>
      <c r="B9" s="30">
        <f>SUM(B10,B19,B27,B37)</f>
        <v>5645810.6699999999</v>
      </c>
      <c r="C9" s="30">
        <f t="shared" ref="C9:G9" si="0">SUM(C10,C19,C27,C37)</f>
        <v>0</v>
      </c>
      <c r="D9" s="30">
        <f t="shared" si="0"/>
        <v>5645810.6699999999</v>
      </c>
      <c r="E9" s="30">
        <f t="shared" si="0"/>
        <v>2162564.79</v>
      </c>
      <c r="F9" s="30">
        <f t="shared" si="0"/>
        <v>2162564.79</v>
      </c>
      <c r="G9" s="30">
        <f t="shared" si="0"/>
        <v>3483245.88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5645810.6699999999</v>
      </c>
      <c r="C19" s="47">
        <f t="shared" ref="C19:G19" si="2">SUM(C20:C26)</f>
        <v>0</v>
      </c>
      <c r="D19" s="47">
        <f t="shared" si="2"/>
        <v>5645810.6699999999</v>
      </c>
      <c r="E19" s="47">
        <f t="shared" si="2"/>
        <v>2162564.79</v>
      </c>
      <c r="F19" s="47">
        <f t="shared" si="2"/>
        <v>2162564.79</v>
      </c>
      <c r="G19" s="47">
        <f t="shared" si="2"/>
        <v>3483245.88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5645810.6699999999</v>
      </c>
      <c r="C25" s="47">
        <v>0</v>
      </c>
      <c r="D25" s="47">
        <v>5645810.6699999999</v>
      </c>
      <c r="E25" s="47">
        <v>2162564.79</v>
      </c>
      <c r="F25" s="47">
        <v>2162564.79</v>
      </c>
      <c r="G25" s="47">
        <v>3483245.88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5645810.6699999999</v>
      </c>
      <c r="C77" s="4">
        <f t="shared" ref="C77:G77" si="10">C43+C9</f>
        <v>0</v>
      </c>
      <c r="D77" s="4">
        <f t="shared" si="10"/>
        <v>5645810.6699999999</v>
      </c>
      <c r="E77" s="4">
        <f t="shared" si="10"/>
        <v>2162564.79</v>
      </c>
      <c r="F77" s="4">
        <f t="shared" si="10"/>
        <v>2162564.79</v>
      </c>
      <c r="G77" s="4">
        <f t="shared" si="10"/>
        <v>3483245.88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3" spans="1:4" ht="15.75" x14ac:dyDescent="0.25">
      <c r="A83" s="160" t="s">
        <v>603</v>
      </c>
    </row>
    <row r="87" spans="1:4" ht="16.5" x14ac:dyDescent="0.25">
      <c r="A87" s="163" t="s">
        <v>604</v>
      </c>
      <c r="B87" s="164"/>
      <c r="C87" s="164"/>
      <c r="D87" s="163" t="s">
        <v>605</v>
      </c>
    </row>
    <row r="88" spans="1:4" ht="16.5" x14ac:dyDescent="0.25">
      <c r="A88" s="163" t="s">
        <v>606</v>
      </c>
      <c r="B88" s="164"/>
      <c r="C88" s="164"/>
      <c r="D88" s="163" t="s">
        <v>607</v>
      </c>
    </row>
    <row r="89" spans="1:4" ht="16.5" x14ac:dyDescent="0.25">
      <c r="A89" s="163" t="s">
        <v>608</v>
      </c>
      <c r="B89" s="164"/>
      <c r="C89" s="164"/>
      <c r="D89" s="163" t="s">
        <v>609</v>
      </c>
    </row>
    <row r="90" spans="1:4" x14ac:dyDescent="0.25">
      <c r="A90" s="164"/>
      <c r="B90" s="164"/>
      <c r="C90" s="164"/>
      <c r="D90" s="164"/>
    </row>
    <row r="91" spans="1:4" x14ac:dyDescent="0.25">
      <c r="A91" s="164"/>
      <c r="B91" s="164"/>
      <c r="C91" s="164"/>
      <c r="D91" s="16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77 C2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45"/>
  <sheetViews>
    <sheetView showGridLines="0" zoomScale="75" zoomScaleNormal="75" workbookViewId="0">
      <selection activeCell="D22" sqref="D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4" t="s">
        <v>431</v>
      </c>
      <c r="B1" s="166"/>
      <c r="C1" s="166"/>
      <c r="D1" s="166"/>
      <c r="E1" s="166"/>
      <c r="F1" s="166"/>
      <c r="G1" s="167"/>
    </row>
    <row r="2" spans="1:7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9" t="s">
        <v>433</v>
      </c>
      <c r="B7" s="172" t="s">
        <v>298</v>
      </c>
      <c r="C7" s="172"/>
      <c r="D7" s="172"/>
      <c r="E7" s="172"/>
      <c r="F7" s="172"/>
      <c r="G7" s="172" t="s">
        <v>299</v>
      </c>
    </row>
    <row r="8" spans="1:7" ht="30" x14ac:dyDescent="0.25">
      <c r="A8" s="17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2"/>
    </row>
    <row r="9" spans="1:7" ht="15.75" customHeight="1" x14ac:dyDescent="0.25">
      <c r="A9" s="26" t="s">
        <v>434</v>
      </c>
      <c r="B9" s="119">
        <f>SUM(B10,B11,B12,B15,B16,B19)</f>
        <v>4770146.17</v>
      </c>
      <c r="C9" s="119">
        <f t="shared" ref="C9:G9" si="0">SUM(C10,C11,C12,C15,C16,C19)</f>
        <v>0</v>
      </c>
      <c r="D9" s="119">
        <f t="shared" si="0"/>
        <v>4770146.17</v>
      </c>
      <c r="E9" s="119">
        <f t="shared" si="0"/>
        <v>1890255.19</v>
      </c>
      <c r="F9" s="119">
        <f t="shared" si="0"/>
        <v>1890255.19</v>
      </c>
      <c r="G9" s="119">
        <f t="shared" si="0"/>
        <v>2879890.98</v>
      </c>
    </row>
    <row r="10" spans="1:7" x14ac:dyDescent="0.25">
      <c r="A10" s="58" t="s">
        <v>435</v>
      </c>
      <c r="B10" s="75">
        <v>4770146.17</v>
      </c>
      <c r="C10" s="75">
        <v>0</v>
      </c>
      <c r="D10" s="75">
        <v>4770146.17</v>
      </c>
      <c r="E10" s="75">
        <v>1890255.19</v>
      </c>
      <c r="F10" s="75">
        <v>1890255.19</v>
      </c>
      <c r="G10" s="76">
        <f>D10-E10</f>
        <v>2879890.98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4770146.17</v>
      </c>
      <c r="C33" s="119">
        <f t="shared" ref="C33:G33" si="8">C21+C9</f>
        <v>0</v>
      </c>
      <c r="D33" s="119">
        <f t="shared" si="8"/>
        <v>4770146.17</v>
      </c>
      <c r="E33" s="119">
        <f t="shared" si="8"/>
        <v>1890255.19</v>
      </c>
      <c r="F33" s="119">
        <f t="shared" si="8"/>
        <v>1890255.19</v>
      </c>
      <c r="G33" s="119">
        <f t="shared" si="8"/>
        <v>2879890.98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7" spans="1:7" ht="15.75" x14ac:dyDescent="0.25">
      <c r="A37" s="160" t="s">
        <v>603</v>
      </c>
    </row>
    <row r="41" spans="1:7" ht="16.5" x14ac:dyDescent="0.25">
      <c r="A41" s="163" t="s">
        <v>604</v>
      </c>
      <c r="B41" s="164"/>
      <c r="C41" s="164"/>
      <c r="D41" s="163" t="s">
        <v>605</v>
      </c>
    </row>
    <row r="42" spans="1:7" ht="16.5" x14ac:dyDescent="0.25">
      <c r="A42" s="163" t="s">
        <v>606</v>
      </c>
      <c r="B42" s="164"/>
      <c r="C42" s="164"/>
      <c r="D42" s="163" t="s">
        <v>607</v>
      </c>
    </row>
    <row r="43" spans="1:7" ht="16.5" x14ac:dyDescent="0.25">
      <c r="A43" s="163" t="s">
        <v>608</v>
      </c>
      <c r="B43" s="164"/>
      <c r="C43" s="164"/>
      <c r="D43" s="163" t="s">
        <v>609</v>
      </c>
    </row>
    <row r="44" spans="1:7" x14ac:dyDescent="0.25">
      <c r="A44" s="164"/>
      <c r="B44" s="164"/>
      <c r="C44" s="164"/>
      <c r="D44" s="164"/>
    </row>
    <row r="45" spans="1:7" x14ac:dyDescent="0.25">
      <c r="A45" s="164"/>
      <c r="B45" s="164"/>
      <c r="C45" s="164"/>
      <c r="D45" s="16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Alexa Balcazar</cp:lastModifiedBy>
  <cp:revision/>
  <cp:lastPrinted>2024-03-20T14:35:03Z</cp:lastPrinted>
  <dcterms:created xsi:type="dcterms:W3CDTF">2023-03-16T22:14:51Z</dcterms:created>
  <dcterms:modified xsi:type="dcterms:W3CDTF">2024-07-21T02:08:17Z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