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-120" yWindow="-120" windowWidth="20736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7" l="1"/>
  <c r="D28" i="7"/>
  <c r="D18" i="7"/>
  <c r="D10" i="7"/>
  <c r="D9" i="7"/>
  <c r="B9" i="2" l="1"/>
  <c r="C9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F81" i="2" s="1"/>
  <c r="E19" i="2"/>
  <c r="F9" i="2"/>
  <c r="E9" i="2"/>
  <c r="E47" i="2" s="1"/>
  <c r="E59" i="2" s="1"/>
  <c r="C60" i="2"/>
  <c r="B60" i="2"/>
  <c r="C41" i="2"/>
  <c r="B41" i="2"/>
  <c r="C38" i="2"/>
  <c r="C9" i="9" l="1"/>
  <c r="G28" i="7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C70" i="6"/>
  <c r="F70" i="6"/>
  <c r="G45" i="6"/>
  <c r="G65" i="6" s="1"/>
  <c r="G16" i="6"/>
  <c r="G41" i="6" s="1"/>
  <c r="G37" i="6"/>
  <c r="G9" i="7" l="1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C47" i="2" s="1"/>
  <c r="B17" i="2"/>
  <c r="B47" i="2" s="1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<sst xmlns="http://schemas.openxmlformats.org/spreadsheetml/2006/main" count="884" uniqueCount="575">
  <si>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</si>
  <si>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</si>
  <si>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</si>
  <si>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</si>
  <si>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</si>
  <si>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</si>
  <si>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</si>
  <si>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</si>
  <si>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</si>
  <si>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</si>
  <si>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</si>
  <si>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</si>
  <si>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</si>
  <si>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</si>
  <si>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</si>
  <si>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</si>
  <si>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</si>
  <si>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</si>
  <si>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</si>
  <si>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</si>
  <si>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</si>
  <si>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</si>
  <si>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</si>
  <si>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</si>
  <si>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</si>
  <si>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</si>
  <si>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</si>
  <si>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</si>
  <si>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</si>
  <si>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</si>
  <si>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</si>
  <si>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</si>
  <si>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</si>
  <si>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</si>
  <si>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</si>
  <si>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</si>
  <si>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</si>
  <si>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</si>
  <si>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</si>
  <si>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</si>
  <si>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</si>
  <si>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</si>
  <si>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</si>
  <si>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</si>
  <si>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</si>
  <si>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</si>
  <si>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</si>
  <si>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</si>
  <si>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</si>
  <si>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</si>
  <si>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</si>
  <si>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</si>
  <si>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</si>
  <si>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</si>
  <si>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</si>
  <si>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</si>
  <si>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</si>
  <si>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</si>
  <si>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</si>
  <si>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</si>
  <si>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</si>
  <si>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</si>
  <si>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</si>
  <si>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</si>
  <si>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</si>
  <si>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</si>
  <si>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</si>
  <si>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</si>
  <si>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</si>
  <si>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</si>
  <si>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</si>
  <si>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</si>
  <si>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</si>
  <si>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</si>
  <si>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</si>
  <si>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</si>
  <si>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</si>
  <si>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</si>
  <si>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</si>
  <si>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</si>
  <si>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</si>
  <si>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</si>
  <si>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</si>
  <si>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</si>
  <si>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</si>
  <si>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</si>
  <si>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</si>
  <si>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</si>
  <si>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</si>
  <si>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</si>
  <si>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</si>
  <si>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</si>
  <si>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</si>
  <si>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</si>
  <si>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</si>
  <si>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</si>
  <si>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</si>
  <si>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</si>
  <si>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</si>
  <si>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</si>
  <si>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</si>
  <si>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</si>
  <si>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</si>
  <si>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</si>
  <si>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</si>
  <si>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</si>
  <si>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</si>
  <si>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</si>
  <si>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</si>
  <si>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</si>
  <si>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</si>
  <si>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</si>
  <si>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</si>
  <si>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</si>
  <si>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</si>
  <si>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</si>
  <si>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</si>
  <si>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</si>
  <si>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</si>
  <si>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</si>
  <si>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</si>
  <si>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</si>
  <si>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</si>
  <si>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</si>
  <si>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</si>
  <si>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</si>
  <si>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</si>
  <si>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</si>
  <si>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</si>
  <si>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</si>
  <si>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</si>
  <si>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</si>
  <si>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</si>
  <si>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</si>
  <si>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</si>
  <si>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</si>
  <si>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</si>
  <si>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</si>
  <si>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</si>
  <si>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</si>
  <si>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</si>
  <si>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</si>
  <si>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</si>
  <si>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</si>
  <si>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</si>
  <si>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</si>
  <si>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</si>
  <si>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</si>
  <si>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</si>
  <si>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</si>
  <si>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</si>
  <si>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</si>
  <si>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</si>
  <si>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</si>
  <si>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</si>
  <si>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</si>
  <si>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</si>
  <si>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</si>
  <si>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</si>
  <si>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</si>
  <si>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</si>
  <si>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</si>
  <si>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</si>
  <si>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</si>
  <si>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</si>
  <si>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</si>
  <si>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</si>
  <si>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</si>
  <si>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</si>
  <si>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</si>
  <si>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</si>
  <si>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</si>
  <si>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</si>
  <si>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</si>
  <si>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</si>
  <si>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</si>
  <si>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</si>
  <si>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</si>
  <si>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</si>
  <si>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</si>
  <si>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</si>
  <si>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</si>
  <si>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</si>
  <si>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</si>
  <si>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</si>
  <si>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</si>
  <si>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</si>
  <si>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</si>
  <si>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</si>
  <si>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</si>
  <si>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</si>
  <si>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</si>
  <si>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</si>
  <si>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</si>
  <si>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</si>
  <si>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</si>
  <si>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</si>
  <si>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</si>
  <si>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</si>
  <si>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</si>
  <si>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</si>
  <si>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</si>
  <si>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</si>
  <si>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</si>
  <si>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</si>
  <si>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</si>
  <si>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</si>
  <si>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</si>
  <si>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</si>
  <si>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</si>
  <si>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</si>
  <si>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</si>
  <si>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</si>
  <si>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</si>
  <si>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</si>
  <si>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</si>
  <si>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</si>
  <si>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</si>
  <si>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</si>
  <si>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</si>
  <si>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</si>
  <si>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</si>
  <si>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</si>
  <si>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</si>
  <si>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</si>
  <si>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</si>
  <si>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</si>
  <si>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</si>
  <si>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</si>
  <si>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</si>
  <si>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</si>
  <si>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</si>
  <si>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</si>
  <si>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</si>
  <si>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</si>
  <si>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</si>
  <si>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</si>
  <si>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</si>
  <si>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</si>
  <si>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</si>
  <si>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</si>
  <si>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</si>
  <si>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</si>
  <si>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</si>
  <si>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</si>
  <si>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</si>
  <si>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</si>
  <si>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</si>
  <si>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</si>
  <si>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</si>
  <si>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</si>
  <si>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</si>
  <si>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</si>
  <si>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</si>
  <si>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</si>
  <si>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</si>
  <si>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</si>
  <si>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</si>
  <si>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</si>
  <si>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</si>
  <si>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</si>
  <si>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</si>
  <si>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</si>
  <si>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</si>
  <si>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</si>
  <si>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</si>
  <si>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</si>
  <si>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</si>
  <si>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</si>
  <si>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</si>
  <si>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</si>
  <si>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</si>
  <si>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</si>
  <si>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</si>
  <si>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</si>
  <si>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</si>
  <si>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</si>
  <si>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</si>
  <si>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</si>
  <si>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</si>
  <si>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</si>
  <si>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</si>
  <si>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</si>
  <si>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</si>
  <si>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</si>
  <si>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</si>
  <si>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</si>
  <si>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</si>
  <si>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</si>
  <si>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</si>
  <si>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</si>
  <si>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</si>
  <si>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</si>
  <si>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</si>
  <si>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</si>
  <si>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</si>
  <si>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</si>
  <si>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</si>
  <si>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</si>
  <si>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</si>
  <si>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</si>
  <si>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</si>
  <si>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</si>
  <si>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</si>
  <si>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</si>
  <si>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</si>
  <si>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</si>
  <si>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</si>
  <si>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</si>
  <si>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</si>
  <si>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</si>
  <si>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</si>
  <si>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</si>
  <si>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</si>
  <si>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</si>
  <si>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</si>
  <si>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</si>
  <si>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</si>
  <si>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</si>
  <si>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</si>
  <si>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</si>
  <si>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</si>
  <si>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</si>
  <si>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</si>
  <si>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</si>
  <si>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</si>
  <si>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</si>
  <si>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</si>
  <si>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</si>
  <si>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</si>
  <si>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</si>
  <si>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</si>
  <si>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</si>
  <si>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</si>
  <si>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</si>
  <si>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</si>
  <si>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</si>
  <si>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</si>
  <si>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</si>
  <si>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</si>
  <si>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</si>
  <si>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</si>
  <si>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</si>
  <si>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</si>
  <si>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</si>
  <si>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</si>
  <si>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</si>
  <si>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</si>
  <si>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</si>
  <si>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</si>
  <si>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</si>
  <si>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</si>
  <si>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</si>
  <si>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</si>
  <si>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</si>
  <si>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</si>
  <si>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</si>
  <si>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</si>
  <si>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</si>
  <si>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</si>
  <si>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</si>
  <si>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</si>
  <si>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</si>
  <si>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</si>
  <si>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</si>
  <si>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</si>
  <si>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</si>
  <si>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</si>
  <si>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</si>
  <si>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</si>
  <si>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</si>
  <si>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</si>
  <si>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</si>
  <si>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</si>
  <si>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</si>
  <si>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</si>
  <si>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</si>
  <si>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</si>
  <si>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</si>
  <si>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</si>
  <si>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</si>
  <si>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</si>
  <si>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</si>
  <si>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</si>
  <si>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</si>
  <si>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</si>
  <si>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</si>
  <si>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</si>
  <si>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</si>
  <si>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</si>
  <si>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</si>
  <si>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</si>
  <si>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</si>
  <si>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</si>
  <si>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</si>
  <si>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</si>
  <si>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</si>
  <si>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</si>
  <si>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</si>
  <si>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</si>
  <si>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</si>
  <si>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</si>
  <si>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</si>
  <si>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</si>
  <si>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</si>
  <si>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</si>
  <si>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</si>
  <si>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</si>
  <si>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</si>
  <si>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</si>
  <si>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</si>
  <si>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</si>
  <si>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</si>
  <si>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</si>
  <si>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</si>
  <si>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</si>
  <si>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</si>
  <si>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</si>
  <si>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</si>
  <si>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</si>
  <si>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</si>
  <si>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</si>
  <si>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</si>
  <si>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</si>
  <si>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</si>
  <si>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</si>
  <si>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</si>
  <si>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</si>
  <si>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</si>
  <si>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</si>
  <si>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</si>
  <si>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</si>
  <si>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</si>
  <si>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</si>
  <si>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</si>
  <si>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</si>
  <si>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</si>
  <si>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</si>
  <si>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</si>
  <si>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</si>
  <si>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</si>
  <si>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</si>
  <si>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</si>
  <si>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</si>
  <si>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</si>
  <si>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</si>
  <si>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</si>
  <si>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</si>
  <si>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</si>
  <si>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</si>
  <si>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</si>
  <si>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</si>
  <si>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</si>
  <si>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</si>
  <si>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</si>
  <si>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</si>
  <si>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</si>
  <si>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</si>
  <si>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</si>
  <si>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</si>
  <si>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</si>
  <si>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</si>
  <si>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</si>
  <si>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</si>
  <si>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</si>
  <si>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</si>
  <si>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</si>
  <si>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</si>
  <si>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</si>
  <si>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</si>
  <si>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</si>
  <si>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</si>
  <si>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</si>
  <si>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</si>
  <si>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</si>
  <si>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</si>
  <si>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</si>
  <si>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</si>
  <si>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</si>
  <si>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</si>
  <si>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</si>
  <si>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</si>
  <si>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</si>
  <si>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</si>
  <si>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</si>
  <si>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</si>
  <si>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</si>
  <si>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</si>
  <si>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</si>
  <si>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</si>
  <si>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</si>
  <si>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</si>
  <si>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</si>
  <si>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</si>
  <si>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</si>
  <si>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</si>
  <si>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</si>
  <si>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</si>
  <si>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</si>
  <si>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</si>
  <si>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</si>
  <si>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</si>
  <si>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</si>
  <si>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</si>
  <si>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</si>
  <si>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</si>
  <si>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</si>
  <si>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</si>
  <si>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</si>
  <si>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</si>
  <si>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</si>
  <si>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</si>
  <si>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</si>
  <si>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</si>
  <si>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</si>
  <si>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</si>
  <si>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</si>
  <si>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</si>
  <si>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</si>
  <si>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</si>
  <si>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</si>
  <si>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</si>
  <si>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</si>
  <si>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</si>
  <si>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</si>
  <si>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</si>
  <si>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</si>
  <si>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</si>
  <si>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</si>
  <si>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</si>
  <si>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</si>
  <si>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</si>
  <si>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</si>
  <si>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</si>
  <si>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</si>
  <si>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</si>
  <si>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</si>
  <si>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</si>
  <si>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</si>
  <si>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</si>
  <si>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</si>
  <si>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</si>
  <si>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</si>
  <si>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</si>
  <si>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</si>
  <si>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</si>
  <si>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</si>
  <si>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</si>
  <si>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</si>
  <si>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</si>
  <si>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</si>
  <si>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</si>
  <si>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</si>
  <si>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</si>
  <si>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</si>
  <si>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</si>
  <si>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</si>
  <si>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</si>
  <si>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</si>
  <si>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</si>
  <si>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</si>
  <si>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</si>
  <si>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</si>
  <si>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</si>
  <si>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Salmantino para las Personas con Discapacidad</t>
  </si>
  <si>
    <t>Al 31 de Diciembre de 2022 y al 30 de Septiembre de 2023 (b)</t>
  </si>
  <si>
    <t>Bajo protesta de decir verdad declaramos que los Estados Financieros y sus notas, son razonablemente correctos y son responsabilidad del emisor.</t>
  </si>
  <si>
    <t>Del 1 de enero al 30 de Septiembre de 2023 (b)</t>
  </si>
  <si>
    <t>Del 1 de Enero al 30 de Septiembre de 2023 (b)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</si>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</sst>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6" fillId="0" borderId="0" xfId="2" applyFont="1" applyAlignment="1" applyProtection="1">
      <alignment horizontal="left" vertical="top" inden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9" fillId="0" borderId="0" xfId="2" applyFont="1" applyAlignment="1" applyProtection="1">
      <alignment vertical="top"/>
      <protection locked="0"/>
    </xf>
    <xf numFmtId="0" fontId="19" fillId="0" borderId="0" xfId="2" applyFont="1" applyFill="1" applyBorder="1" applyAlignment="1" applyProtection="1">
      <alignment horizontal="center" vertical="top"/>
      <protection locked="0"/>
    </xf>
    <xf numFmtId="0" fontId="19" fillId="0" borderId="0" xfId="2" applyFont="1" applyFill="1" applyBorder="1" applyAlignment="1" applyProtection="1">
      <alignment horizontal="center" vertical="top"/>
      <protection locked="0"/>
    </xf>
  </cellXfs>
  <cellStyles count="5">
    <cellStyle name="Millares" xfId="1" builtinId="3"/>
    <cellStyle name="Millares 2 4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93"/>
  <sheetViews>
    <sheetView showGridLines="0" tabSelected="1" zoomScale="70" zoomScaleNormal="70" workbookViewId="0">
      <selection activeCell="D102" sqref="D102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44" t="s">
        <v>0</v>
      </c>
      <c r="B1" s="145"/>
      <c r="C1" s="145"/>
      <c r="D1" s="145"/>
      <c r="E1" s="145"/>
      <c r="F1" s="146"/>
    </row>
    <row r="2" spans="1:6" ht="15" customHeight="1" x14ac:dyDescent="0.3">
      <c r="A2" s="114" t="s">
        <v>564</v>
      </c>
      <c r="B2" s="115"/>
      <c r="C2" s="115"/>
      <c r="D2" s="115"/>
      <c r="E2" s="115"/>
      <c r="F2" s="116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17" t="s">
        <v>565</v>
      </c>
      <c r="B4" s="118"/>
      <c r="C4" s="118"/>
      <c r="D4" s="118"/>
      <c r="E4" s="118"/>
      <c r="F4" s="119"/>
    </row>
    <row r="5" spans="1:6" ht="12.9" customHeight="1" x14ac:dyDescent="0.3">
      <c r="A5" s="120" t="s">
        <v>2</v>
      </c>
      <c r="B5" s="121"/>
      <c r="C5" s="121"/>
      <c r="D5" s="121"/>
      <c r="E5" s="121"/>
      <c r="F5" s="122"/>
    </row>
    <row r="6" spans="1:6" ht="41.4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49">
        <f>SUM(B10:B16)</f>
        <v>2169170.06</v>
      </c>
      <c r="C9" s="49">
        <f>SUM(C10:C16)</f>
        <v>1977841.47</v>
      </c>
      <c r="D9" s="48" t="s">
        <v>12</v>
      </c>
      <c r="E9" s="49">
        <f>SUM(E10:E18)</f>
        <v>57804.3</v>
      </c>
      <c r="F9" s="49">
        <f>SUM(F10:F18)</f>
        <v>132162.54</v>
      </c>
    </row>
    <row r="10" spans="1:6" x14ac:dyDescent="0.3">
      <c r="A10" s="50" t="s">
        <v>13</v>
      </c>
      <c r="B10" s="49">
        <v>2169170.06</v>
      </c>
      <c r="C10" s="49">
        <v>1977841.47</v>
      </c>
      <c r="D10" s="50" t="s">
        <v>14</v>
      </c>
      <c r="E10" s="49">
        <v>0</v>
      </c>
      <c r="F10" s="49">
        <v>0</v>
      </c>
    </row>
    <row r="11" spans="1:6" x14ac:dyDescent="0.3">
      <c r="A11" s="50" t="s">
        <v>15</v>
      </c>
      <c r="B11" s="49">
        <v>0</v>
      </c>
      <c r="C11" s="49">
        <v>0</v>
      </c>
      <c r="D11" s="50" t="s">
        <v>16</v>
      </c>
      <c r="E11" s="49">
        <v>0</v>
      </c>
      <c r="F11" s="49">
        <v>0</v>
      </c>
    </row>
    <row r="12" spans="1:6" x14ac:dyDescent="0.3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3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3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3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3">
      <c r="A16" s="50" t="s">
        <v>25</v>
      </c>
      <c r="B16" s="49">
        <v>0</v>
      </c>
      <c r="C16" s="49">
        <v>0</v>
      </c>
      <c r="D16" s="50" t="s">
        <v>26</v>
      </c>
      <c r="E16" s="49">
        <v>0</v>
      </c>
      <c r="F16" s="49">
        <v>0</v>
      </c>
    </row>
    <row r="17" spans="1:6" x14ac:dyDescent="0.3">
      <c r="A17" s="48" t="s">
        <v>27</v>
      </c>
      <c r="B17" s="49">
        <f>SUM(B18:B24)</f>
        <v>4522.71</v>
      </c>
      <c r="C17" s="49">
        <f>SUM(C18:C24)</f>
        <v>3546.64</v>
      </c>
      <c r="D17" s="50" t="s">
        <v>28</v>
      </c>
      <c r="E17" s="49">
        <v>0</v>
      </c>
      <c r="F17" s="49">
        <v>0</v>
      </c>
    </row>
    <row r="18" spans="1:6" x14ac:dyDescent="0.3">
      <c r="A18" s="50" t="s">
        <v>29</v>
      </c>
      <c r="B18" s="49">
        <v>0</v>
      </c>
      <c r="C18" s="49">
        <v>0</v>
      </c>
      <c r="D18" s="50" t="s">
        <v>30</v>
      </c>
      <c r="E18" s="49">
        <v>57804.3</v>
      </c>
      <c r="F18" s="49">
        <v>132162.54</v>
      </c>
    </row>
    <row r="19" spans="1:6" x14ac:dyDescent="0.3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3">
      <c r="A20" s="50" t="s">
        <v>33</v>
      </c>
      <c r="B20" s="49">
        <v>0</v>
      </c>
      <c r="C20" s="49">
        <v>0</v>
      </c>
      <c r="D20" s="50" t="s">
        <v>34</v>
      </c>
      <c r="E20" s="49">
        <v>0</v>
      </c>
      <c r="F20" s="49">
        <v>0</v>
      </c>
    </row>
    <row r="21" spans="1:6" x14ac:dyDescent="0.3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3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3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3">
      <c r="A24" s="50" t="s">
        <v>41</v>
      </c>
      <c r="B24" s="49">
        <v>4522.71</v>
      </c>
      <c r="C24" s="49">
        <v>3546.64</v>
      </c>
      <c r="D24" s="50" t="s">
        <v>42</v>
      </c>
      <c r="E24" s="49">
        <v>0</v>
      </c>
      <c r="F24" s="49">
        <v>0</v>
      </c>
    </row>
    <row r="25" spans="1:6" x14ac:dyDescent="0.3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3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85</v>
      </c>
      <c r="B47" s="4">
        <f>B9+B17+B25+B31+B37+B38+B41</f>
        <v>2173692.77</v>
      </c>
      <c r="C47" s="4">
        <f>C9+C17+C25+C31+C37+C38+C41</f>
        <v>1981388.1099999999</v>
      </c>
      <c r="D47" s="2" t="s">
        <v>86</v>
      </c>
      <c r="E47" s="4">
        <f>E9+E19+E23+E26+E27+E31+E38+E42</f>
        <v>57804.3</v>
      </c>
      <c r="F47" s="4">
        <f>F9+F19+F23+F26+F27+F31+F38+F42</f>
        <v>132162.54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49">
        <v>461778.32</v>
      </c>
      <c r="C53" s="49">
        <v>461778.32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49">
        <v>43000</v>
      </c>
      <c r="C54" s="49">
        <v>43000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49">
        <v>-278222.53999999998</v>
      </c>
      <c r="C55" s="49">
        <v>-278222.53999999998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3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f>E47+E57</f>
        <v>57804.3</v>
      </c>
      <c r="F59" s="4">
        <f>F47+F57</f>
        <v>132162.54</v>
      </c>
    </row>
    <row r="60" spans="1:6" x14ac:dyDescent="0.3">
      <c r="A60" s="3" t="s">
        <v>106</v>
      </c>
      <c r="B60" s="4">
        <f>SUM(B50:B58)</f>
        <v>226555.78000000003</v>
      </c>
      <c r="C60" s="4">
        <f>SUM(C50:C58)</f>
        <v>226555.78000000003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f>SUM(B47+B60)</f>
        <v>2400248.5499999998</v>
      </c>
      <c r="C62" s="4">
        <f>SUM(C47+C60)</f>
        <v>2207943.8899999997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3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3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f>SUM(E69:E73)</f>
        <v>2342444.73</v>
      </c>
      <c r="F68" s="49">
        <f>SUM(F69:F73)</f>
        <v>2075781.35</v>
      </c>
    </row>
    <row r="69" spans="1:6" x14ac:dyDescent="0.3">
      <c r="A69" s="55"/>
      <c r="B69" s="47"/>
      <c r="C69" s="47"/>
      <c r="D69" s="48" t="s">
        <v>114</v>
      </c>
      <c r="E69" s="49">
        <v>811046.02</v>
      </c>
      <c r="F69" s="49">
        <v>944822.52</v>
      </c>
    </row>
    <row r="70" spans="1:6" x14ac:dyDescent="0.3">
      <c r="A70" s="55"/>
      <c r="B70" s="47"/>
      <c r="C70" s="47"/>
      <c r="D70" s="48" t="s">
        <v>115</v>
      </c>
      <c r="E70" s="49">
        <v>1531398.71</v>
      </c>
      <c r="F70" s="49">
        <v>1130958.83</v>
      </c>
    </row>
    <row r="71" spans="1:6" x14ac:dyDescent="0.3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3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f>E63+E68+E75</f>
        <v>2342444.73</v>
      </c>
      <c r="F79" s="4">
        <f>F63+F68+F75</f>
        <v>2075781.35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f>E59+E79</f>
        <v>2400249.0299999998</v>
      </c>
      <c r="F81" s="4">
        <f>F59+F79</f>
        <v>2207943.89</v>
      </c>
    </row>
    <row r="82" spans="1:6" x14ac:dyDescent="0.3">
      <c r="A82" s="56"/>
      <c r="B82" s="57"/>
      <c r="C82" s="57"/>
      <c r="D82" s="57"/>
      <c r="E82" s="58"/>
      <c r="F82" s="58"/>
    </row>
    <row r="85" spans="1:6" x14ac:dyDescent="0.3">
      <c r="A85" s="143" t="s">
        <v>566</v>
      </c>
    </row>
    <row r="90" spans="1:6" x14ac:dyDescent="0.3">
      <c r="A90" s="178"/>
      <c r="B90" s="178"/>
      <c r="C90" s="178"/>
    </row>
    <row r="91" spans="1:6" x14ac:dyDescent="0.3">
      <c r="A91" s="179" t="s">
        <v>569</v>
      </c>
      <c r="B91" s="180" t="s">
        <v>570</v>
      </c>
      <c r="C91" s="180"/>
    </row>
    <row r="92" spans="1:6" x14ac:dyDescent="0.3">
      <c r="A92" s="179" t="s">
        <v>571</v>
      </c>
      <c r="B92" s="180" t="s">
        <v>572</v>
      </c>
      <c r="C92" s="180"/>
    </row>
    <row r="93" spans="1:6" x14ac:dyDescent="0.3">
      <c r="A93" s="179" t="s">
        <v>573</v>
      </c>
      <c r="B93" s="180" t="s">
        <v>574</v>
      </c>
      <c r="C93" s="180"/>
    </row>
  </sheetData>
  <mergeCells count="4">
    <mergeCell ref="A1:F1"/>
    <mergeCell ref="B91:C91"/>
    <mergeCell ref="B92:C92"/>
    <mergeCell ref="B93:C93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17 B48:C52 B11:C23 B25:C46 B56:C62 E19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67" t="s">
        <v>453</v>
      </c>
      <c r="B1" s="167"/>
      <c r="C1" s="167"/>
      <c r="D1" s="167"/>
      <c r="E1" s="167"/>
      <c r="F1" s="167"/>
      <c r="G1" s="167"/>
    </row>
    <row r="2" spans="1:7" x14ac:dyDescent="0.3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3">
      <c r="A3" s="135" t="s">
        <v>454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455</v>
      </c>
      <c r="B5" s="136"/>
      <c r="C5" s="136"/>
      <c r="D5" s="136"/>
      <c r="E5" s="136"/>
      <c r="F5" s="136"/>
      <c r="G5" s="137"/>
    </row>
    <row r="6" spans="1:7" x14ac:dyDescent="0.3">
      <c r="A6" s="165" t="s">
        <v>456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3">
      <c r="A7" s="166"/>
      <c r="B7" s="72" t="s">
        <v>457</v>
      </c>
      <c r="C7" s="166"/>
      <c r="D7" s="166"/>
      <c r="E7" s="166"/>
      <c r="F7" s="166"/>
      <c r="G7" s="166"/>
    </row>
    <row r="8" spans="1:7" ht="28.8" x14ac:dyDescent="0.3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68" t="s">
        <v>472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3">
      <c r="A3" s="117" t="s">
        <v>473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455</v>
      </c>
      <c r="B5" s="118"/>
      <c r="C5" s="118"/>
      <c r="D5" s="118"/>
      <c r="E5" s="118"/>
      <c r="F5" s="118"/>
      <c r="G5" s="119"/>
    </row>
    <row r="6" spans="1:7" x14ac:dyDescent="0.3">
      <c r="A6" s="169" t="s">
        <v>474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3">
      <c r="A7" s="170"/>
      <c r="B7" s="39" t="s">
        <v>457</v>
      </c>
      <c r="C7" s="166"/>
      <c r="D7" s="166"/>
      <c r="E7" s="166"/>
      <c r="F7" s="166"/>
      <c r="G7" s="166"/>
    </row>
    <row r="8" spans="1:7" x14ac:dyDescent="0.3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68" t="s">
        <v>488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3">
      <c r="A3" s="117" t="s">
        <v>489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2" t="s">
        <v>456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0.6" x14ac:dyDescent="0.3">
      <c r="A6" s="155"/>
      <c r="B6" s="174"/>
      <c r="C6" s="174"/>
      <c r="D6" s="174"/>
      <c r="E6" s="174"/>
      <c r="F6" s="174"/>
      <c r="G6" s="39" t="s">
        <v>490</v>
      </c>
    </row>
    <row r="7" spans="1:7" x14ac:dyDescent="0.3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71" t="s">
        <v>511</v>
      </c>
      <c r="B39" s="171"/>
      <c r="C39" s="171"/>
      <c r="D39" s="171"/>
      <c r="E39" s="171"/>
      <c r="F39" s="171"/>
      <c r="G39" s="171"/>
    </row>
    <row r="40" spans="1:7" x14ac:dyDescent="0.3">
      <c r="A40" s="171" t="s">
        <v>512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68" t="s">
        <v>513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3">
      <c r="A3" s="117" t="s">
        <v>514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5" t="s">
        <v>474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3">
      <c r="A6" s="176"/>
      <c r="B6" s="174"/>
      <c r="C6" s="174"/>
      <c r="D6" s="174"/>
      <c r="E6" s="174"/>
      <c r="F6" s="174"/>
      <c r="G6" s="39" t="s">
        <v>515</v>
      </c>
    </row>
    <row r="7" spans="1:7" x14ac:dyDescent="0.3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71" t="s">
        <v>511</v>
      </c>
      <c r="B32" s="171"/>
      <c r="C32" s="171"/>
      <c r="D32" s="171"/>
      <c r="E32" s="171"/>
      <c r="F32" s="171"/>
      <c r="G32" s="171"/>
    </row>
    <row r="33" spans="1:7" x14ac:dyDescent="0.3">
      <c r="A33" s="171" t="s">
        <v>512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77" t="s">
        <v>517</v>
      </c>
      <c r="B1" s="177"/>
      <c r="C1" s="177"/>
      <c r="D1" s="177"/>
      <c r="E1" s="177"/>
      <c r="F1" s="177"/>
    </row>
    <row r="2" spans="1:6" ht="20.100000000000001" customHeight="1" x14ac:dyDescent="0.3">
      <c r="A2" s="114" t="str">
        <f>'Formato 1'!A2</f>
        <v>Instituto Salmantino para las Personas con Discapacidad</v>
      </c>
      <c r="B2" s="138"/>
      <c r="C2" s="138"/>
      <c r="D2" s="138"/>
      <c r="E2" s="138"/>
      <c r="F2" s="139"/>
    </row>
    <row r="3" spans="1:6" ht="29.25" customHeight="1" x14ac:dyDescent="0.3">
      <c r="A3" s="140" t="s">
        <v>518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3">
      <c r="A5" s="19" t="s">
        <v>524</v>
      </c>
      <c r="B5" s="55"/>
      <c r="C5" s="55"/>
      <c r="D5" s="55"/>
      <c r="E5" s="55"/>
      <c r="F5" s="55"/>
    </row>
    <row r="6" spans="1:6" ht="28.8" x14ac:dyDescent="0.3">
      <c r="A6" s="61" t="s">
        <v>525</v>
      </c>
      <c r="B6" s="62"/>
      <c r="C6" s="62"/>
      <c r="D6" s="62"/>
      <c r="E6" s="62"/>
      <c r="F6" s="62"/>
    </row>
    <row r="7" spans="1:6" ht="14.4" x14ac:dyDescent="0.3">
      <c r="A7" s="61" t="s">
        <v>526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527</v>
      </c>
      <c r="B9" s="47"/>
      <c r="C9" s="47"/>
      <c r="D9" s="47"/>
      <c r="E9" s="47"/>
      <c r="F9" s="47"/>
    </row>
    <row r="10" spans="1:6" ht="14.4" x14ac:dyDescent="0.3">
      <c r="A10" s="61" t="s">
        <v>528</v>
      </c>
      <c r="B10" s="62"/>
      <c r="C10" s="62"/>
      <c r="D10" s="62"/>
      <c r="E10" s="62"/>
      <c r="F10" s="62"/>
    </row>
    <row r="11" spans="1:6" ht="14.4" x14ac:dyDescent="0.3">
      <c r="A11" s="83" t="s">
        <v>529</v>
      </c>
      <c r="B11" s="62"/>
      <c r="C11" s="62"/>
      <c r="D11" s="62"/>
      <c r="E11" s="62"/>
      <c r="F11" s="62"/>
    </row>
    <row r="12" spans="1:6" ht="14.4" x14ac:dyDescent="0.3">
      <c r="A12" s="83" t="s">
        <v>530</v>
      </c>
      <c r="B12" s="62"/>
      <c r="C12" s="62"/>
      <c r="D12" s="62"/>
      <c r="E12" s="62"/>
      <c r="F12" s="62"/>
    </row>
    <row r="13" spans="1:6" ht="14.4" x14ac:dyDescent="0.3">
      <c r="A13" s="83" t="s">
        <v>531</v>
      </c>
      <c r="B13" s="62"/>
      <c r="C13" s="62"/>
      <c r="D13" s="62"/>
      <c r="E13" s="62"/>
      <c r="F13" s="62"/>
    </row>
    <row r="14" spans="1:6" ht="14.4" x14ac:dyDescent="0.3">
      <c r="A14" s="61" t="s">
        <v>532</v>
      </c>
      <c r="B14" s="62"/>
      <c r="C14" s="62"/>
      <c r="D14" s="62"/>
      <c r="E14" s="62"/>
      <c r="F14" s="62"/>
    </row>
    <row r="15" spans="1:6" ht="14.4" x14ac:dyDescent="0.3">
      <c r="A15" s="83" t="s">
        <v>529</v>
      </c>
      <c r="B15" s="62"/>
      <c r="C15" s="62"/>
      <c r="D15" s="62"/>
      <c r="E15" s="62"/>
      <c r="F15" s="62"/>
    </row>
    <row r="16" spans="1:6" ht="14.4" x14ac:dyDescent="0.3">
      <c r="A16" s="83" t="s">
        <v>530</v>
      </c>
      <c r="B16" s="62"/>
      <c r="C16" s="62"/>
      <c r="D16" s="62"/>
      <c r="E16" s="62"/>
      <c r="F16" s="62"/>
    </row>
    <row r="17" spans="1:6" ht="14.4" x14ac:dyDescent="0.3">
      <c r="A17" s="83" t="s">
        <v>531</v>
      </c>
      <c r="B17" s="62"/>
      <c r="C17" s="62"/>
      <c r="D17" s="62"/>
      <c r="E17" s="62"/>
      <c r="F17" s="62"/>
    </row>
    <row r="18" spans="1:6" ht="14.4" x14ac:dyDescent="0.3">
      <c r="A18" s="61" t="s">
        <v>533</v>
      </c>
      <c r="B18" s="126"/>
      <c r="C18" s="62"/>
      <c r="D18" s="62"/>
      <c r="E18" s="62"/>
      <c r="F18" s="62"/>
    </row>
    <row r="19" spans="1:6" ht="14.4" x14ac:dyDescent="0.3">
      <c r="A19" s="61" t="s">
        <v>534</v>
      </c>
      <c r="B19" s="62"/>
      <c r="C19" s="62"/>
      <c r="D19" s="62"/>
      <c r="E19" s="62"/>
      <c r="F19" s="62"/>
    </row>
    <row r="20" spans="1:6" ht="14.4" x14ac:dyDescent="0.3">
      <c r="A20" s="61" t="s">
        <v>535</v>
      </c>
      <c r="B20" s="127"/>
      <c r="C20" s="127"/>
      <c r="D20" s="127"/>
      <c r="E20" s="127"/>
      <c r="F20" s="127"/>
    </row>
    <row r="21" spans="1:6" ht="28.8" x14ac:dyDescent="0.3">
      <c r="A21" s="61" t="s">
        <v>536</v>
      </c>
      <c r="B21" s="127"/>
      <c r="C21" s="127"/>
      <c r="D21" s="127"/>
      <c r="E21" s="127"/>
      <c r="F21" s="127"/>
    </row>
    <row r="22" spans="1:6" ht="28.8" x14ac:dyDescent="0.3">
      <c r="A22" s="61" t="s">
        <v>537</v>
      </c>
      <c r="B22" s="127"/>
      <c r="C22" s="127"/>
      <c r="D22" s="127"/>
      <c r="E22" s="127"/>
      <c r="F22" s="127"/>
    </row>
    <row r="23" spans="1:6" ht="14.4" x14ac:dyDescent="0.3">
      <c r="A23" s="61" t="s">
        <v>538</v>
      </c>
      <c r="B23" s="127"/>
      <c r="C23" s="127"/>
      <c r="D23" s="127"/>
      <c r="E23" s="127"/>
      <c r="F23" s="127"/>
    </row>
    <row r="24" spans="1:6" ht="14.4" x14ac:dyDescent="0.3">
      <c r="A24" s="61" t="s">
        <v>539</v>
      </c>
      <c r="B24" s="128"/>
      <c r="C24" s="62"/>
      <c r="D24" s="62"/>
      <c r="E24" s="62"/>
      <c r="F24" s="62"/>
    </row>
    <row r="25" spans="1:6" ht="14.4" x14ac:dyDescent="0.3">
      <c r="A25" s="61" t="s">
        <v>540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541</v>
      </c>
      <c r="B27" s="47"/>
      <c r="C27" s="47"/>
      <c r="D27" s="47"/>
      <c r="E27" s="47"/>
      <c r="F27" s="47"/>
    </row>
    <row r="28" spans="1:6" ht="14.4" x14ac:dyDescent="0.3">
      <c r="A28" s="61" t="s">
        <v>542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543</v>
      </c>
      <c r="B30" s="47"/>
      <c r="C30" s="47"/>
      <c r="D30" s="47"/>
      <c r="E30" s="47"/>
      <c r="F30" s="47"/>
    </row>
    <row r="31" spans="1:6" ht="14.4" x14ac:dyDescent="0.3">
      <c r="A31" s="61" t="s">
        <v>528</v>
      </c>
      <c r="B31" s="62"/>
      <c r="C31" s="62"/>
      <c r="D31" s="62"/>
      <c r="E31" s="62"/>
      <c r="F31" s="62"/>
    </row>
    <row r="32" spans="1:6" ht="14.4" x14ac:dyDescent="0.3">
      <c r="A32" s="61" t="s">
        <v>532</v>
      </c>
      <c r="B32" s="62"/>
      <c r="C32" s="62"/>
      <c r="D32" s="62"/>
      <c r="E32" s="62"/>
      <c r="F32" s="62"/>
    </row>
    <row r="33" spans="1:6" ht="14.4" x14ac:dyDescent="0.3">
      <c r="A33" s="61" t="s">
        <v>544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545</v>
      </c>
      <c r="B35" s="47"/>
      <c r="C35" s="47"/>
      <c r="D35" s="47"/>
      <c r="E35" s="47"/>
      <c r="F35" s="47"/>
    </row>
    <row r="36" spans="1:6" ht="14.4" x14ac:dyDescent="0.3">
      <c r="A36" s="61" t="s">
        <v>546</v>
      </c>
      <c r="B36" s="62"/>
      <c r="C36" s="62"/>
      <c r="D36" s="62"/>
      <c r="E36" s="62"/>
      <c r="F36" s="62"/>
    </row>
    <row r="37" spans="1:6" ht="14.4" x14ac:dyDescent="0.3">
      <c r="A37" s="61" t="s">
        <v>547</v>
      </c>
      <c r="B37" s="62"/>
      <c r="C37" s="62"/>
      <c r="D37" s="62"/>
      <c r="E37" s="62"/>
      <c r="F37" s="62"/>
    </row>
    <row r="38" spans="1:6" ht="14.4" x14ac:dyDescent="0.3">
      <c r="A38" s="61" t="s">
        <v>548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549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550</v>
      </c>
      <c r="B42" s="47"/>
      <c r="C42" s="47"/>
      <c r="D42" s="47"/>
      <c r="E42" s="47"/>
      <c r="F42" s="47"/>
    </row>
    <row r="43" spans="1:6" ht="14.4" x14ac:dyDescent="0.3">
      <c r="A43" s="61" t="s">
        <v>551</v>
      </c>
      <c r="B43" s="62"/>
      <c r="C43" s="62"/>
      <c r="D43" s="62"/>
      <c r="E43" s="62"/>
      <c r="F43" s="62"/>
    </row>
    <row r="44" spans="1:6" ht="14.4" x14ac:dyDescent="0.3">
      <c r="A44" s="61" t="s">
        <v>552</v>
      </c>
      <c r="B44" s="62"/>
      <c r="C44" s="62"/>
      <c r="D44" s="62"/>
      <c r="E44" s="62"/>
      <c r="F44" s="62"/>
    </row>
    <row r="45" spans="1:6" ht="14.4" x14ac:dyDescent="0.3">
      <c r="A45" s="61" t="s">
        <v>553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554</v>
      </c>
      <c r="B47" s="47"/>
      <c r="C47" s="47"/>
      <c r="D47" s="47"/>
      <c r="E47" s="47"/>
      <c r="F47" s="47"/>
    </row>
    <row r="48" spans="1:6" ht="14.4" x14ac:dyDescent="0.3">
      <c r="A48" s="61" t="s">
        <v>552</v>
      </c>
      <c r="B48" s="127"/>
      <c r="C48" s="127"/>
      <c r="D48" s="127"/>
      <c r="E48" s="127"/>
      <c r="F48" s="127"/>
    </row>
    <row r="49" spans="1:6" ht="14.4" x14ac:dyDescent="0.3">
      <c r="A49" s="61" t="s">
        <v>553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555</v>
      </c>
      <c r="B51" s="47"/>
      <c r="C51" s="47"/>
      <c r="D51" s="47"/>
      <c r="E51" s="47"/>
      <c r="F51" s="47"/>
    </row>
    <row r="52" spans="1:6" ht="14.4" x14ac:dyDescent="0.3">
      <c r="A52" s="61" t="s">
        <v>552</v>
      </c>
      <c r="B52" s="62"/>
      <c r="C52" s="62"/>
      <c r="D52" s="62"/>
      <c r="E52" s="62"/>
      <c r="F52" s="62"/>
    </row>
    <row r="53" spans="1:6" ht="14.4" x14ac:dyDescent="0.3">
      <c r="A53" s="61" t="s">
        <v>553</v>
      </c>
      <c r="B53" s="62"/>
      <c r="C53" s="62"/>
      <c r="D53" s="62"/>
      <c r="E53" s="62"/>
      <c r="F53" s="62"/>
    </row>
    <row r="54" spans="1:6" ht="14.4" x14ac:dyDescent="0.3">
      <c r="A54" s="61" t="s">
        <v>556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8"/>
  <sheetViews>
    <sheetView showGridLines="0" topLeftCell="A46" zoomScale="94" zoomScaleNormal="110" workbookViewId="0">
      <selection activeCell="B65" sqref="B65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44" t="s">
        <v>124</v>
      </c>
      <c r="B1" s="145"/>
      <c r="C1" s="145"/>
      <c r="D1" s="145"/>
      <c r="E1" s="145"/>
      <c r="F1" s="145"/>
      <c r="G1" s="145"/>
      <c r="H1" s="146"/>
    </row>
    <row r="2" spans="1:8" x14ac:dyDescent="0.3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17" t="s">
        <v>567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4">
        <v>0</v>
      </c>
      <c r="C18" s="112"/>
      <c r="D18" s="112"/>
      <c r="E18" s="112"/>
      <c r="F18" s="4">
        <v>0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47" t="s">
        <v>154</v>
      </c>
      <c r="B33" s="147"/>
      <c r="C33" s="147"/>
      <c r="D33" s="147"/>
      <c r="E33" s="147"/>
      <c r="F33" s="147"/>
      <c r="G33" s="147"/>
      <c r="H33" s="147"/>
    </row>
    <row r="34" spans="1:8" ht="14.4" customHeight="1" x14ac:dyDescent="0.3">
      <c r="A34" s="147"/>
      <c r="B34" s="147"/>
      <c r="C34" s="147"/>
      <c r="D34" s="147"/>
      <c r="E34" s="147"/>
      <c r="F34" s="147"/>
      <c r="G34" s="147"/>
      <c r="H34" s="147"/>
    </row>
    <row r="35" spans="1:8" ht="14.4" customHeight="1" x14ac:dyDescent="0.3">
      <c r="A35" s="147"/>
      <c r="B35" s="147"/>
      <c r="C35" s="147"/>
      <c r="D35" s="147"/>
      <c r="E35" s="147"/>
      <c r="F35" s="147"/>
      <c r="G35" s="147"/>
      <c r="H35" s="147"/>
    </row>
    <row r="36" spans="1:8" ht="14.4" customHeight="1" x14ac:dyDescent="0.3">
      <c r="A36" s="147"/>
      <c r="B36" s="147"/>
      <c r="C36" s="147"/>
      <c r="D36" s="147"/>
      <c r="E36" s="147"/>
      <c r="F36" s="147"/>
      <c r="G36" s="147"/>
      <c r="H36" s="147"/>
    </row>
    <row r="37" spans="1:8" ht="14.4" customHeight="1" x14ac:dyDescent="0.3">
      <c r="A37" s="147"/>
      <c r="B37" s="147"/>
      <c r="C37" s="147"/>
      <c r="D37" s="147"/>
      <c r="E37" s="147"/>
      <c r="F37" s="147"/>
      <c r="G37" s="147"/>
      <c r="H37" s="147"/>
    </row>
    <row r="38" spans="1:8" x14ac:dyDescent="0.3">
      <c r="A38" s="63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  <row r="51" spans="1:3" x14ac:dyDescent="0.3">
      <c r="A51" s="143" t="s">
        <v>566</v>
      </c>
    </row>
    <row r="55" spans="1:3" x14ac:dyDescent="0.3">
      <c r="A55" s="178"/>
      <c r="B55" s="178"/>
      <c r="C55" s="178"/>
    </row>
    <row r="56" spans="1:3" x14ac:dyDescent="0.3">
      <c r="A56" s="179" t="s">
        <v>569</v>
      </c>
      <c r="B56" s="180" t="s">
        <v>570</v>
      </c>
      <c r="C56" s="180"/>
    </row>
    <row r="57" spans="1:3" x14ac:dyDescent="0.3">
      <c r="A57" s="179" t="s">
        <v>571</v>
      </c>
      <c r="B57" s="180" t="s">
        <v>572</v>
      </c>
      <c r="C57" s="180"/>
    </row>
    <row r="58" spans="1:3" x14ac:dyDescent="0.3">
      <c r="A58" s="179" t="s">
        <v>573</v>
      </c>
      <c r="B58" s="180" t="s">
        <v>574</v>
      </c>
      <c r="C58" s="180"/>
    </row>
  </sheetData>
  <mergeCells count="5">
    <mergeCell ref="A1:H1"/>
    <mergeCell ref="A33:H37"/>
    <mergeCell ref="B56:C56"/>
    <mergeCell ref="B57:C57"/>
    <mergeCell ref="B58:C58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5"/>
  <sheetViews>
    <sheetView showGridLines="0" zoomScale="66" zoomScaleNormal="70" workbookViewId="0">
      <selection activeCell="A32" sqref="A32:C35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3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">
        <v>568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7" spans="1:11" x14ac:dyDescent="0.3">
      <c r="A27" s="143" t="s">
        <v>566</v>
      </c>
    </row>
    <row r="32" spans="1:11" x14ac:dyDescent="0.3">
      <c r="A32" s="178"/>
      <c r="B32" s="178"/>
      <c r="C32" s="178"/>
    </row>
    <row r="33" spans="1:3" x14ac:dyDescent="0.3">
      <c r="A33" s="179" t="s">
        <v>569</v>
      </c>
      <c r="B33" s="180" t="s">
        <v>570</v>
      </c>
      <c r="C33" s="180"/>
    </row>
    <row r="34" spans="1:3" x14ac:dyDescent="0.3">
      <c r="A34" s="179" t="s">
        <v>571</v>
      </c>
      <c r="B34" s="180" t="s">
        <v>572</v>
      </c>
      <c r="C34" s="180"/>
    </row>
    <row r="35" spans="1:3" x14ac:dyDescent="0.3">
      <c r="A35" s="179" t="s">
        <v>573</v>
      </c>
      <c r="B35" s="180" t="s">
        <v>574</v>
      </c>
      <c r="C35" s="180"/>
    </row>
  </sheetData>
  <mergeCells count="4">
    <mergeCell ref="A1:K1"/>
    <mergeCell ref="B33:C33"/>
    <mergeCell ref="B34:C34"/>
    <mergeCell ref="B35:C35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92"/>
  <sheetViews>
    <sheetView showGridLines="0" topLeftCell="A58" zoomScale="67" zoomScaleNormal="53" workbookViewId="0">
      <selection activeCell="A89" sqref="A89:C92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48" t="s">
        <v>189</v>
      </c>
      <c r="B1" s="149"/>
      <c r="C1" s="149"/>
      <c r="D1" s="150"/>
    </row>
    <row r="2" spans="1:4" x14ac:dyDescent="0.3">
      <c r="A2" s="114" t="str">
        <f>'Formato 1'!A2</f>
        <v>Instituto Salmantino para las Personas con Discapacidad</v>
      </c>
      <c r="B2" s="115"/>
      <c r="C2" s="115"/>
      <c r="D2" s="116"/>
    </row>
    <row r="3" spans="1:4" x14ac:dyDescent="0.3">
      <c r="A3" s="117" t="s">
        <v>190</v>
      </c>
      <c r="B3" s="118"/>
      <c r="C3" s="118"/>
      <c r="D3" s="119"/>
    </row>
    <row r="4" spans="1:4" x14ac:dyDescent="0.3">
      <c r="A4" s="117" t="str">
        <f>'Formato 3'!A4</f>
        <v>Del 1 de Enero al 30 de Septiembre de 2023 (b)</v>
      </c>
      <c r="B4" s="118"/>
      <c r="C4" s="118"/>
      <c r="D4" s="119"/>
    </row>
    <row r="5" spans="1:4" x14ac:dyDescent="0.3">
      <c r="A5" s="120" t="s">
        <v>2</v>
      </c>
      <c r="B5" s="121"/>
      <c r="C5" s="121"/>
      <c r="D5" s="122"/>
    </row>
    <row r="6" spans="1:4" ht="41.4" customHeight="1" x14ac:dyDescent="0.3"/>
    <row r="7" spans="1:4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">
      <c r="A8" s="3" t="s">
        <v>194</v>
      </c>
      <c r="B8" s="15">
        <f>SUM(B9:B11)</f>
        <v>5645810.6699999999</v>
      </c>
      <c r="C8" s="15">
        <f>SUM(C9:C11)</f>
        <v>0</v>
      </c>
      <c r="D8" s="15">
        <f>SUM(D9:D11)</f>
        <v>0</v>
      </c>
    </row>
    <row r="9" spans="1:4" x14ac:dyDescent="0.3">
      <c r="A9" s="60" t="s">
        <v>195</v>
      </c>
      <c r="B9" s="97">
        <v>5645810.6699999999</v>
      </c>
      <c r="C9" s="97">
        <v>0</v>
      </c>
      <c r="D9" s="97">
        <v>0</v>
      </c>
    </row>
    <row r="10" spans="1:4" x14ac:dyDescent="0.3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3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3">
      <c r="A12" s="48"/>
      <c r="B12" s="94"/>
      <c r="C12" s="94"/>
      <c r="D12" s="94"/>
    </row>
    <row r="13" spans="1:4" x14ac:dyDescent="0.3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3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3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3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5645810.6699999999</v>
      </c>
      <c r="C21" s="15">
        <f>C8-C13+C17</f>
        <v>0</v>
      </c>
      <c r="D21" s="15">
        <f>D8-D13+D17</f>
        <v>0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5645810.6699999999</v>
      </c>
      <c r="C23" s="15">
        <f>C21-C11</f>
        <v>0</v>
      </c>
      <c r="D23" s="15">
        <f>D21-D11</f>
        <v>0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5645810.6699999999</v>
      </c>
      <c r="C25" s="15">
        <f>C23-C17</f>
        <v>0</v>
      </c>
      <c r="D25" s="15">
        <f>D23-D17</f>
        <v>0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5645810.6699999999</v>
      </c>
      <c r="C33" s="4">
        <f>C25+C29</f>
        <v>0</v>
      </c>
      <c r="D33" s="4">
        <f>D25+D29</f>
        <v>0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f>B9</f>
        <v>5645810.6699999999</v>
      </c>
      <c r="C48" s="99">
        <f>C9</f>
        <v>0</v>
      </c>
      <c r="D48" s="99">
        <f>D9</f>
        <v>0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5645810.6699999999</v>
      </c>
      <c r="C57" s="4">
        <f>C48+C49-C53+C55</f>
        <v>0</v>
      </c>
      <c r="D57" s="4">
        <f>D48+D49-D53+D55</f>
        <v>0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5645810.6699999999</v>
      </c>
      <c r="C59" s="4">
        <f>C57-C49</f>
        <v>0</v>
      </c>
      <c r="D59" s="4">
        <f>D57-D49</f>
        <v>0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  <row r="81" spans="1:3" x14ac:dyDescent="0.3">
      <c r="A81" s="143" t="s">
        <v>566</v>
      </c>
    </row>
    <row r="89" spans="1:3" x14ac:dyDescent="0.3">
      <c r="A89" s="178"/>
      <c r="B89" s="178"/>
      <c r="C89" s="178"/>
    </row>
    <row r="90" spans="1:3" x14ac:dyDescent="0.3">
      <c r="A90" s="179" t="s">
        <v>569</v>
      </c>
      <c r="B90" s="180" t="s">
        <v>570</v>
      </c>
      <c r="C90" s="180"/>
    </row>
    <row r="91" spans="1:3" x14ac:dyDescent="0.3">
      <c r="A91" s="179" t="s">
        <v>571</v>
      </c>
      <c r="B91" s="180" t="s">
        <v>572</v>
      </c>
      <c r="C91" s="180"/>
    </row>
    <row r="92" spans="1:3" x14ac:dyDescent="0.3">
      <c r="A92" s="179" t="s">
        <v>573</v>
      </c>
      <c r="B92" s="180" t="s">
        <v>574</v>
      </c>
      <c r="C92" s="180"/>
    </row>
  </sheetData>
  <mergeCells count="4">
    <mergeCell ref="A1:D1"/>
    <mergeCell ref="B90:C90"/>
    <mergeCell ref="B91:C91"/>
    <mergeCell ref="B92:C92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25 C9: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1"/>
  <sheetViews>
    <sheetView showGridLines="0" topLeftCell="A55" zoomScale="76" zoomScaleNormal="115" workbookViewId="0">
      <selection activeCell="A88" sqref="A88:C91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48" t="s">
        <v>230</v>
      </c>
      <c r="B1" s="149"/>
      <c r="C1" s="149"/>
      <c r="D1" s="149"/>
      <c r="E1" s="149"/>
      <c r="F1" s="149"/>
      <c r="G1" s="150"/>
    </row>
    <row r="2" spans="1:7" x14ac:dyDescent="0.3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51" t="s">
        <v>232</v>
      </c>
      <c r="B6" s="153" t="s">
        <v>233</v>
      </c>
      <c r="C6" s="153"/>
      <c r="D6" s="153"/>
      <c r="E6" s="153"/>
      <c r="F6" s="153"/>
      <c r="G6" s="153" t="s">
        <v>234</v>
      </c>
    </row>
    <row r="7" spans="1:7" ht="28.8" x14ac:dyDescent="0.3">
      <c r="A7" s="15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3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3">
      <c r="A13" s="60" t="s">
        <v>244</v>
      </c>
      <c r="B13" s="49">
        <v>0</v>
      </c>
      <c r="C13" s="49">
        <v>0</v>
      </c>
      <c r="D13" s="49">
        <v>0</v>
      </c>
      <c r="E13" s="49">
        <v>149.12</v>
      </c>
      <c r="F13" s="49">
        <v>149.12</v>
      </c>
      <c r="G13" s="49">
        <f t="shared" si="0"/>
        <v>149.12</v>
      </c>
    </row>
    <row r="14" spans="1:7" x14ac:dyDescent="0.3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3">
      <c r="A15" s="60" t="s">
        <v>246</v>
      </c>
      <c r="B15" s="49">
        <v>760902.5</v>
      </c>
      <c r="C15" s="49">
        <v>0</v>
      </c>
      <c r="D15" s="49">
        <v>760902.5</v>
      </c>
      <c r="E15" s="49">
        <v>1187889</v>
      </c>
      <c r="F15" s="49">
        <v>1187889</v>
      </c>
      <c r="G15" s="49">
        <f t="shared" si="0"/>
        <v>426986.5</v>
      </c>
    </row>
    <row r="16" spans="1:7" x14ac:dyDescent="0.3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265</v>
      </c>
      <c r="B34" s="49">
        <v>4884908.17</v>
      </c>
      <c r="C34" s="49">
        <v>0</v>
      </c>
      <c r="D34" s="49">
        <v>4884908.17</v>
      </c>
      <c r="E34" s="49">
        <v>2844262.43</v>
      </c>
      <c r="F34" s="49">
        <v>2844262.43</v>
      </c>
      <c r="G34" s="49">
        <f t="shared" si="4"/>
        <v>-2040645.7399999998</v>
      </c>
    </row>
    <row r="35" spans="1:7" ht="14.4" customHeight="1" x14ac:dyDescent="0.3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" customHeight="1" x14ac:dyDescent="0.3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" customHeight="1" x14ac:dyDescent="0.3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7">SUM(B9,B10,B11,B12,B13,B14,B15,B16,B28,B34,B35,B37)</f>
        <v>5645810.6699999999</v>
      </c>
      <c r="C41" s="4">
        <f t="shared" si="7"/>
        <v>0</v>
      </c>
      <c r="D41" s="4">
        <f t="shared" si="7"/>
        <v>5645810.6699999999</v>
      </c>
      <c r="E41" s="4">
        <f t="shared" si="7"/>
        <v>4032300.5500000003</v>
      </c>
      <c r="F41" s="4">
        <f t="shared" si="7"/>
        <v>4032300.5500000003</v>
      </c>
      <c r="G41" s="4">
        <f t="shared" si="7"/>
        <v>-1613510.1199999996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8.8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6">B41+B65+B67</f>
        <v>5645810.6699999999</v>
      </c>
      <c r="C70" s="4">
        <f t="shared" si="16"/>
        <v>0</v>
      </c>
      <c r="D70" s="4">
        <f t="shared" si="16"/>
        <v>5645810.6699999999</v>
      </c>
      <c r="E70" s="4">
        <f t="shared" si="16"/>
        <v>4032300.5500000003</v>
      </c>
      <c r="F70" s="4">
        <f t="shared" si="16"/>
        <v>4032300.5500000003</v>
      </c>
      <c r="G70" s="4">
        <f t="shared" si="16"/>
        <v>-1613510.1199999996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  <row r="83" spans="1:3" x14ac:dyDescent="0.3">
      <c r="A83" s="143" t="s">
        <v>566</v>
      </c>
    </row>
    <row r="88" spans="1:3" x14ac:dyDescent="0.3">
      <c r="A88" s="178"/>
      <c r="B88" s="178"/>
      <c r="C88" s="178"/>
    </row>
    <row r="89" spans="1:3" x14ac:dyDescent="0.3">
      <c r="A89" s="179" t="s">
        <v>569</v>
      </c>
      <c r="B89" s="180" t="s">
        <v>570</v>
      </c>
      <c r="C89" s="180"/>
    </row>
    <row r="90" spans="1:3" x14ac:dyDescent="0.3">
      <c r="A90" s="179" t="s">
        <v>571</v>
      </c>
      <c r="B90" s="180" t="s">
        <v>572</v>
      </c>
      <c r="C90" s="180"/>
    </row>
    <row r="91" spans="1:3" x14ac:dyDescent="0.3">
      <c r="A91" s="179" t="s">
        <v>573</v>
      </c>
      <c r="B91" s="180" t="s">
        <v>574</v>
      </c>
      <c r="C91" s="180"/>
    </row>
  </sheetData>
  <mergeCells count="7">
    <mergeCell ref="B90:C90"/>
    <mergeCell ref="B91:C91"/>
    <mergeCell ref="A6:A7"/>
    <mergeCell ref="B6:F6"/>
    <mergeCell ref="G6:G7"/>
    <mergeCell ref="A1:G1"/>
    <mergeCell ref="B89:C89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 C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0"/>
  <sheetViews>
    <sheetView showGridLines="0" topLeftCell="A157" zoomScale="85" zoomScaleNormal="85" workbookViewId="0">
      <selection activeCell="A167" sqref="A167:C170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156" t="s">
        <v>301</v>
      </c>
      <c r="B1" s="149"/>
      <c r="C1" s="149"/>
      <c r="D1" s="149"/>
      <c r="E1" s="149"/>
      <c r="F1" s="149"/>
      <c r="G1" s="150"/>
    </row>
    <row r="2" spans="1:7" x14ac:dyDescent="0.3">
      <c r="A2" s="129" t="str">
        <f>'Formato 1'!A2</f>
        <v>Instituto Salmantino para las Personas con Discapacidad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Del 1 de Enero al 30 de Septiembre de 2023 (b)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54" t="s">
        <v>6</v>
      </c>
      <c r="B7" s="154" t="s">
        <v>304</v>
      </c>
      <c r="C7" s="154"/>
      <c r="D7" s="154"/>
      <c r="E7" s="154"/>
      <c r="F7" s="154"/>
      <c r="G7" s="155" t="s">
        <v>305</v>
      </c>
    </row>
    <row r="8" spans="1:7" ht="28.8" x14ac:dyDescent="0.3">
      <c r="A8" s="15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4"/>
    </row>
    <row r="9" spans="1:7" x14ac:dyDescent="0.3">
      <c r="A9" s="28" t="s">
        <v>310</v>
      </c>
      <c r="B9" s="86">
        <f t="shared" ref="B9:G9" si="0">SUM(B10,B18,B28,B38,B48,B58,B62,B71,B75)</f>
        <v>5645810.6699999999</v>
      </c>
      <c r="C9" s="86">
        <f t="shared" si="0"/>
        <v>0</v>
      </c>
      <c r="D9" s="86">
        <f t="shared" ref="D9" si="1">SUM(D10,D18,D28,D38,D48,D58,D62,D71,D75)</f>
        <v>5645810.6699999999</v>
      </c>
      <c r="E9" s="86">
        <f t="shared" si="0"/>
        <v>3221254.53</v>
      </c>
      <c r="F9" s="86">
        <f t="shared" si="0"/>
        <v>676688.15999999992</v>
      </c>
      <c r="G9" s="86">
        <f t="shared" si="0"/>
        <v>2424556.1399999997</v>
      </c>
    </row>
    <row r="10" spans="1:7" x14ac:dyDescent="0.3">
      <c r="A10" s="87" t="s">
        <v>311</v>
      </c>
      <c r="B10" s="86">
        <f t="shared" ref="B10:G10" si="2">SUM(B11:B17)</f>
        <v>4770146.17</v>
      </c>
      <c r="C10" s="86">
        <f t="shared" si="2"/>
        <v>0</v>
      </c>
      <c r="D10" s="86">
        <f t="shared" ref="D10" si="3">SUM(D11:D17)</f>
        <v>4770146.17</v>
      </c>
      <c r="E10" s="86">
        <f t="shared" si="2"/>
        <v>2898658.17</v>
      </c>
      <c r="F10" s="86">
        <f t="shared" si="2"/>
        <v>354091.8</v>
      </c>
      <c r="G10" s="86">
        <f t="shared" si="2"/>
        <v>1871487.9999999998</v>
      </c>
    </row>
    <row r="11" spans="1:7" x14ac:dyDescent="0.3">
      <c r="A11" s="88" t="s">
        <v>312</v>
      </c>
      <c r="B11" s="77">
        <v>3290665.26</v>
      </c>
      <c r="C11" s="77">
        <v>0</v>
      </c>
      <c r="D11" s="77">
        <v>3290665.26</v>
      </c>
      <c r="E11" s="77">
        <v>2498485.58</v>
      </c>
      <c r="F11" s="77">
        <v>0</v>
      </c>
      <c r="G11" s="77">
        <f>D11-E11</f>
        <v>792179.6799999997</v>
      </c>
    </row>
    <row r="12" spans="1:7" x14ac:dyDescent="0.3">
      <c r="A12" s="88" t="s">
        <v>313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7" si="4">D12-E12</f>
        <v>0</v>
      </c>
    </row>
    <row r="13" spans="1:7" x14ac:dyDescent="0.3">
      <c r="A13" s="88" t="s">
        <v>314</v>
      </c>
      <c r="B13" s="77">
        <v>469350.11</v>
      </c>
      <c r="C13" s="77">
        <v>0</v>
      </c>
      <c r="D13" s="77">
        <v>469350.11</v>
      </c>
      <c r="E13" s="77">
        <v>46080.79</v>
      </c>
      <c r="F13" s="77">
        <v>0</v>
      </c>
      <c r="G13" s="77">
        <f t="shared" si="4"/>
        <v>423269.32</v>
      </c>
    </row>
    <row r="14" spans="1:7" x14ac:dyDescent="0.3">
      <c r="A14" s="88" t="s">
        <v>315</v>
      </c>
      <c r="B14" s="77">
        <v>263203.5</v>
      </c>
      <c r="C14" s="77">
        <v>0</v>
      </c>
      <c r="D14" s="77">
        <v>263203.5</v>
      </c>
      <c r="E14" s="77">
        <v>0</v>
      </c>
      <c r="F14" s="77">
        <v>0</v>
      </c>
      <c r="G14" s="77">
        <f t="shared" si="4"/>
        <v>263203.5</v>
      </c>
    </row>
    <row r="15" spans="1:7" x14ac:dyDescent="0.3">
      <c r="A15" s="88" t="s">
        <v>316</v>
      </c>
      <c r="B15" s="77">
        <v>746927.3</v>
      </c>
      <c r="C15" s="77">
        <v>0</v>
      </c>
      <c r="D15" s="77">
        <v>746927.3</v>
      </c>
      <c r="E15" s="77">
        <v>354091.8</v>
      </c>
      <c r="F15" s="77">
        <v>354091.8</v>
      </c>
      <c r="G15" s="77">
        <f t="shared" si="4"/>
        <v>392835.50000000006</v>
      </c>
    </row>
    <row r="16" spans="1:7" x14ac:dyDescent="0.3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4"/>
        <v>0</v>
      </c>
    </row>
    <row r="17" spans="1:7" x14ac:dyDescent="0.3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4"/>
        <v>0</v>
      </c>
    </row>
    <row r="18" spans="1:7" x14ac:dyDescent="0.3">
      <c r="A18" s="87" t="s">
        <v>319</v>
      </c>
      <c r="B18" s="86">
        <f t="shared" ref="B18:G18" si="5">SUM(B19:B27)</f>
        <v>382702.5</v>
      </c>
      <c r="C18" s="86">
        <f t="shared" si="5"/>
        <v>0</v>
      </c>
      <c r="D18" s="86">
        <f t="shared" ref="D18" si="6">SUM(D19:D27)</f>
        <v>382702.5</v>
      </c>
      <c r="E18" s="86">
        <f t="shared" si="5"/>
        <v>133516.53</v>
      </c>
      <c r="F18" s="86">
        <f t="shared" si="5"/>
        <v>133516.53</v>
      </c>
      <c r="G18" s="86">
        <f t="shared" si="5"/>
        <v>249185.96999999997</v>
      </c>
    </row>
    <row r="19" spans="1:7" x14ac:dyDescent="0.3">
      <c r="A19" s="88" t="s">
        <v>320</v>
      </c>
      <c r="B19" s="77">
        <v>101300</v>
      </c>
      <c r="C19" s="77">
        <v>0</v>
      </c>
      <c r="D19" s="77">
        <v>101300</v>
      </c>
      <c r="E19" s="77">
        <v>62884.35</v>
      </c>
      <c r="F19" s="77">
        <v>62884.35</v>
      </c>
      <c r="G19" s="77">
        <f>D19-E19</f>
        <v>38415.65</v>
      </c>
    </row>
    <row r="20" spans="1:7" x14ac:dyDescent="0.3">
      <c r="A20" s="88" t="s">
        <v>321</v>
      </c>
      <c r="B20" s="77">
        <v>4000</v>
      </c>
      <c r="C20" s="77">
        <v>0</v>
      </c>
      <c r="D20" s="77">
        <v>4000</v>
      </c>
      <c r="E20" s="77">
        <v>2155</v>
      </c>
      <c r="F20" s="77">
        <v>2155</v>
      </c>
      <c r="G20" s="77">
        <f t="shared" ref="G20:G27" si="7">D20-E20</f>
        <v>1845</v>
      </c>
    </row>
    <row r="21" spans="1:7" x14ac:dyDescent="0.3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7"/>
        <v>0</v>
      </c>
    </row>
    <row r="22" spans="1:7" x14ac:dyDescent="0.3">
      <c r="A22" s="88" t="s">
        <v>323</v>
      </c>
      <c r="B22" s="77">
        <v>48000</v>
      </c>
      <c r="C22" s="77">
        <v>0</v>
      </c>
      <c r="D22" s="77">
        <v>48000</v>
      </c>
      <c r="E22" s="77">
        <v>5393.85</v>
      </c>
      <c r="F22" s="77">
        <v>5393.85</v>
      </c>
      <c r="G22" s="77">
        <f t="shared" si="7"/>
        <v>42606.15</v>
      </c>
    </row>
    <row r="23" spans="1:7" x14ac:dyDescent="0.3">
      <c r="A23" s="88" t="s">
        <v>324</v>
      </c>
      <c r="B23" s="77">
        <v>32000</v>
      </c>
      <c r="C23" s="77">
        <v>0</v>
      </c>
      <c r="D23" s="77">
        <v>32000</v>
      </c>
      <c r="E23" s="77">
        <v>13632.91</v>
      </c>
      <c r="F23" s="77">
        <v>13632.91</v>
      </c>
      <c r="G23" s="77">
        <f t="shared" si="7"/>
        <v>18367.09</v>
      </c>
    </row>
    <row r="24" spans="1:7" x14ac:dyDescent="0.3">
      <c r="A24" s="88" t="s">
        <v>325</v>
      </c>
      <c r="B24" s="77">
        <v>100000</v>
      </c>
      <c r="C24" s="77">
        <v>0</v>
      </c>
      <c r="D24" s="77">
        <v>100000</v>
      </c>
      <c r="E24" s="77">
        <v>28963.33</v>
      </c>
      <c r="F24" s="77">
        <v>28963.33</v>
      </c>
      <c r="G24" s="77">
        <f t="shared" si="7"/>
        <v>71036.67</v>
      </c>
    </row>
    <row r="25" spans="1:7" x14ac:dyDescent="0.3">
      <c r="A25" s="88" t="s">
        <v>326</v>
      </c>
      <c r="B25" s="77">
        <v>47402.5</v>
      </c>
      <c r="C25" s="77">
        <v>0</v>
      </c>
      <c r="D25" s="77">
        <v>47402.5</v>
      </c>
      <c r="E25" s="77">
        <v>14726.2</v>
      </c>
      <c r="F25" s="77">
        <v>14726.2</v>
      </c>
      <c r="G25" s="77">
        <f t="shared" si="7"/>
        <v>32676.3</v>
      </c>
    </row>
    <row r="26" spans="1:7" x14ac:dyDescent="0.3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7"/>
        <v>0</v>
      </c>
    </row>
    <row r="27" spans="1:7" x14ac:dyDescent="0.3">
      <c r="A27" s="88" t="s">
        <v>328</v>
      </c>
      <c r="B27" s="77">
        <v>50000</v>
      </c>
      <c r="C27" s="77">
        <v>0</v>
      </c>
      <c r="D27" s="77">
        <v>50000</v>
      </c>
      <c r="E27" s="77">
        <v>5760.89</v>
      </c>
      <c r="F27" s="77">
        <v>5760.89</v>
      </c>
      <c r="G27" s="77">
        <f t="shared" si="7"/>
        <v>44239.11</v>
      </c>
    </row>
    <row r="28" spans="1:7" x14ac:dyDescent="0.3">
      <c r="A28" s="87" t="s">
        <v>329</v>
      </c>
      <c r="B28" s="86">
        <f t="shared" ref="B28:G28" si="8">SUM(B29:B37)</f>
        <v>492962</v>
      </c>
      <c r="C28" s="86">
        <f t="shared" si="8"/>
        <v>0</v>
      </c>
      <c r="D28" s="86">
        <f t="shared" ref="D28" si="9">SUM(D29:D37)</f>
        <v>492962</v>
      </c>
      <c r="E28" s="86">
        <f t="shared" si="8"/>
        <v>189079.83000000002</v>
      </c>
      <c r="F28" s="86">
        <f t="shared" si="8"/>
        <v>189079.83000000002</v>
      </c>
      <c r="G28" s="86">
        <f t="shared" si="8"/>
        <v>303882.17</v>
      </c>
    </row>
    <row r="29" spans="1:7" x14ac:dyDescent="0.3">
      <c r="A29" s="88" t="s">
        <v>330</v>
      </c>
      <c r="B29" s="77">
        <v>46500</v>
      </c>
      <c r="C29" s="77">
        <v>0</v>
      </c>
      <c r="D29" s="77">
        <v>46500</v>
      </c>
      <c r="E29" s="77">
        <v>5510</v>
      </c>
      <c r="F29" s="77">
        <v>5510</v>
      </c>
      <c r="G29" s="77">
        <f>D29-E29</f>
        <v>40990</v>
      </c>
    </row>
    <row r="30" spans="1:7" x14ac:dyDescent="0.3">
      <c r="A30" s="88" t="s">
        <v>331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ref="G30:G37" si="10">D30-E30</f>
        <v>0</v>
      </c>
    </row>
    <row r="31" spans="1:7" x14ac:dyDescent="0.3">
      <c r="A31" s="88" t="s">
        <v>332</v>
      </c>
      <c r="B31" s="77">
        <v>66000</v>
      </c>
      <c r="C31" s="77">
        <v>0</v>
      </c>
      <c r="D31" s="77">
        <v>66000</v>
      </c>
      <c r="E31" s="77">
        <v>14698.55</v>
      </c>
      <c r="F31" s="77">
        <v>14698.55</v>
      </c>
      <c r="G31" s="77">
        <f t="shared" si="10"/>
        <v>51301.45</v>
      </c>
    </row>
    <row r="32" spans="1:7" x14ac:dyDescent="0.3">
      <c r="A32" s="88" t="s">
        <v>333</v>
      </c>
      <c r="B32" s="77">
        <v>66000</v>
      </c>
      <c r="C32" s="77">
        <v>0</v>
      </c>
      <c r="D32" s="77">
        <v>66000</v>
      </c>
      <c r="E32" s="77">
        <v>8794.1200000000008</v>
      </c>
      <c r="F32" s="77">
        <v>8794.1200000000008</v>
      </c>
      <c r="G32" s="77">
        <f t="shared" si="10"/>
        <v>57205.88</v>
      </c>
    </row>
    <row r="33" spans="1:7" ht="14.4" customHeight="1" x14ac:dyDescent="0.3">
      <c r="A33" s="88" t="s">
        <v>334</v>
      </c>
      <c r="B33" s="77">
        <v>88000</v>
      </c>
      <c r="C33" s="77">
        <v>0</v>
      </c>
      <c r="D33" s="77">
        <v>88000</v>
      </c>
      <c r="E33" s="77">
        <v>47064.639999999999</v>
      </c>
      <c r="F33" s="77">
        <v>47064.639999999999</v>
      </c>
      <c r="G33" s="77">
        <f t="shared" si="10"/>
        <v>40935.360000000001</v>
      </c>
    </row>
    <row r="34" spans="1:7" ht="14.4" customHeight="1" x14ac:dyDescent="0.3">
      <c r="A34" s="88" t="s">
        <v>335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10"/>
        <v>0</v>
      </c>
    </row>
    <row r="35" spans="1:7" ht="14.4" customHeight="1" x14ac:dyDescent="0.3">
      <c r="A35" s="88" t="s">
        <v>336</v>
      </c>
      <c r="B35" s="77">
        <v>9500</v>
      </c>
      <c r="C35" s="77">
        <v>0</v>
      </c>
      <c r="D35" s="77">
        <v>9500</v>
      </c>
      <c r="E35" s="77">
        <v>0</v>
      </c>
      <c r="F35" s="77">
        <v>0</v>
      </c>
      <c r="G35" s="77">
        <f t="shared" si="10"/>
        <v>9500</v>
      </c>
    </row>
    <row r="36" spans="1:7" ht="14.4" customHeight="1" x14ac:dyDescent="0.3">
      <c r="A36" s="88" t="s">
        <v>337</v>
      </c>
      <c r="B36" s="77">
        <v>102200</v>
      </c>
      <c r="C36" s="77">
        <v>0</v>
      </c>
      <c r="D36" s="77">
        <v>102200</v>
      </c>
      <c r="E36" s="77">
        <v>32279.52</v>
      </c>
      <c r="F36" s="77">
        <v>32279.52</v>
      </c>
      <c r="G36" s="77">
        <f t="shared" si="10"/>
        <v>69920.479999999996</v>
      </c>
    </row>
    <row r="37" spans="1:7" ht="14.4" customHeight="1" x14ac:dyDescent="0.3">
      <c r="A37" s="88" t="s">
        <v>338</v>
      </c>
      <c r="B37" s="77">
        <v>114762</v>
      </c>
      <c r="C37" s="77">
        <v>0</v>
      </c>
      <c r="D37" s="77">
        <v>114762</v>
      </c>
      <c r="E37" s="77">
        <v>80733</v>
      </c>
      <c r="F37" s="77">
        <v>80733</v>
      </c>
      <c r="G37" s="77">
        <f t="shared" si="10"/>
        <v>34029</v>
      </c>
    </row>
    <row r="38" spans="1:7" x14ac:dyDescent="0.3">
      <c r="A38" s="87" t="s">
        <v>339</v>
      </c>
      <c r="B38" s="86">
        <f t="shared" ref="B38:G38" si="11">SUM(B39:B47)</f>
        <v>0</v>
      </c>
      <c r="C38" s="86">
        <f t="shared" si="11"/>
        <v>0</v>
      </c>
      <c r="D38" s="86">
        <f t="shared" ref="D38" si="12">SUM(D39:D47)</f>
        <v>0</v>
      </c>
      <c r="E38" s="86">
        <f t="shared" si="11"/>
        <v>0</v>
      </c>
      <c r="F38" s="86">
        <f t="shared" si="11"/>
        <v>0</v>
      </c>
      <c r="G38" s="86">
        <f t="shared" si="11"/>
        <v>0</v>
      </c>
    </row>
    <row r="39" spans="1:7" x14ac:dyDescent="0.3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3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13">D40-E40</f>
        <v>0</v>
      </c>
    </row>
    <row r="41" spans="1:7" x14ac:dyDescent="0.3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13"/>
        <v>0</v>
      </c>
    </row>
    <row r="42" spans="1:7" x14ac:dyDescent="0.3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13"/>
        <v>0</v>
      </c>
    </row>
    <row r="43" spans="1:7" x14ac:dyDescent="0.3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13"/>
        <v>0</v>
      </c>
    </row>
    <row r="44" spans="1:7" x14ac:dyDescent="0.3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13"/>
        <v>0</v>
      </c>
    </row>
    <row r="45" spans="1:7" x14ac:dyDescent="0.3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13"/>
        <v>0</v>
      </c>
    </row>
    <row r="46" spans="1:7" x14ac:dyDescent="0.3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13"/>
        <v>0</v>
      </c>
    </row>
    <row r="47" spans="1:7" x14ac:dyDescent="0.3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3"/>
        <v>0</v>
      </c>
    </row>
    <row r="48" spans="1:7" x14ac:dyDescent="0.3">
      <c r="A48" s="87" t="s">
        <v>349</v>
      </c>
      <c r="B48" s="86">
        <f t="shared" ref="B48:G48" si="14">SUM(B49:B57)</f>
        <v>0</v>
      </c>
      <c r="C48" s="86">
        <f t="shared" si="14"/>
        <v>0</v>
      </c>
      <c r="D48" s="86">
        <f t="shared" si="14"/>
        <v>0</v>
      </c>
      <c r="E48" s="86">
        <f t="shared" si="14"/>
        <v>0</v>
      </c>
      <c r="F48" s="86">
        <f t="shared" si="14"/>
        <v>0</v>
      </c>
      <c r="G48" s="86">
        <f t="shared" si="14"/>
        <v>0</v>
      </c>
    </row>
    <row r="49" spans="1:7" x14ac:dyDescent="0.3">
      <c r="A49" s="88" t="s">
        <v>350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>D49-E49</f>
        <v>0</v>
      </c>
    </row>
    <row r="50" spans="1:7" x14ac:dyDescent="0.3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5">D50-E50</f>
        <v>0</v>
      </c>
    </row>
    <row r="51" spans="1:7" x14ac:dyDescent="0.3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5"/>
        <v>0</v>
      </c>
    </row>
    <row r="52" spans="1:7" x14ac:dyDescent="0.3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5"/>
        <v>0</v>
      </c>
    </row>
    <row r="53" spans="1:7" x14ac:dyDescent="0.3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5"/>
        <v>0</v>
      </c>
    </row>
    <row r="54" spans="1:7" x14ac:dyDescent="0.3">
      <c r="A54" s="88" t="s">
        <v>355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5"/>
        <v>0</v>
      </c>
    </row>
    <row r="55" spans="1:7" x14ac:dyDescent="0.3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5"/>
        <v>0</v>
      </c>
    </row>
    <row r="56" spans="1:7" x14ac:dyDescent="0.3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5"/>
        <v>0</v>
      </c>
    </row>
    <row r="57" spans="1:7" x14ac:dyDescent="0.3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5"/>
        <v>0</v>
      </c>
    </row>
    <row r="58" spans="1:7" x14ac:dyDescent="0.3">
      <c r="A58" s="87" t="s">
        <v>359</v>
      </c>
      <c r="B58" s="86">
        <f t="shared" ref="B58:G58" si="16">SUM(B59:B61)</f>
        <v>0</v>
      </c>
      <c r="C58" s="86">
        <f t="shared" si="16"/>
        <v>0</v>
      </c>
      <c r="D58" s="86">
        <f t="shared" si="16"/>
        <v>0</v>
      </c>
      <c r="E58" s="86">
        <f t="shared" si="16"/>
        <v>0</v>
      </c>
      <c r="F58" s="86">
        <f t="shared" si="16"/>
        <v>0</v>
      </c>
      <c r="G58" s="86">
        <f t="shared" si="16"/>
        <v>0</v>
      </c>
    </row>
    <row r="59" spans="1:7" x14ac:dyDescent="0.3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7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7"/>
        <v>0</v>
      </c>
    </row>
    <row r="62" spans="1:7" x14ac:dyDescent="0.3">
      <c r="A62" s="87" t="s">
        <v>363</v>
      </c>
      <c r="B62" s="86">
        <f t="shared" ref="B62:G62" si="18">SUM(B63:B67,B69:B70)</f>
        <v>0</v>
      </c>
      <c r="C62" s="86">
        <f t="shared" si="18"/>
        <v>0</v>
      </c>
      <c r="D62" s="86">
        <f t="shared" si="18"/>
        <v>0</v>
      </c>
      <c r="E62" s="86">
        <f t="shared" si="18"/>
        <v>0</v>
      </c>
      <c r="F62" s="86">
        <f t="shared" si="18"/>
        <v>0</v>
      </c>
      <c r="G62" s="86">
        <f t="shared" si="18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9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9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9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9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9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9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9"/>
        <v>0</v>
      </c>
    </row>
    <row r="71" spans="1:7" x14ac:dyDescent="0.3">
      <c r="A71" s="87" t="s">
        <v>372</v>
      </c>
      <c r="B71" s="86">
        <f t="shared" ref="B71:G71" si="20">SUM(B72:B74)</f>
        <v>0</v>
      </c>
      <c r="C71" s="86">
        <f t="shared" si="20"/>
        <v>0</v>
      </c>
      <c r="D71" s="86">
        <f t="shared" si="20"/>
        <v>0</v>
      </c>
      <c r="E71" s="86">
        <f t="shared" si="20"/>
        <v>0</v>
      </c>
      <c r="F71" s="86">
        <f t="shared" si="20"/>
        <v>0</v>
      </c>
      <c r="G71" s="86">
        <f t="shared" si="20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21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21"/>
        <v>0</v>
      </c>
    </row>
    <row r="75" spans="1:7" x14ac:dyDescent="0.3">
      <c r="A75" s="87" t="s">
        <v>376</v>
      </c>
      <c r="B75" s="86">
        <f t="shared" ref="B75:G75" si="22">SUM(B76:B82)</f>
        <v>0</v>
      </c>
      <c r="C75" s="86">
        <f t="shared" si="22"/>
        <v>0</v>
      </c>
      <c r="D75" s="86">
        <f t="shared" si="22"/>
        <v>0</v>
      </c>
      <c r="E75" s="86">
        <f t="shared" si="22"/>
        <v>0</v>
      </c>
      <c r="F75" s="86">
        <f t="shared" si="22"/>
        <v>0</v>
      </c>
      <c r="G75" s="86">
        <f t="shared" si="22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3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3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3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3"/>
        <v>0</v>
      </c>
    </row>
    <row r="81" spans="1:7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3"/>
        <v>0</v>
      </c>
    </row>
    <row r="82" spans="1:7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3"/>
        <v>0</v>
      </c>
    </row>
    <row r="83" spans="1:7" x14ac:dyDescent="0.3">
      <c r="A83" s="89"/>
      <c r="B83" s="77"/>
      <c r="C83" s="77"/>
      <c r="D83" s="77"/>
      <c r="E83" s="77"/>
      <c r="F83" s="77"/>
      <c r="G83" s="77"/>
    </row>
    <row r="84" spans="1:7" x14ac:dyDescent="0.3">
      <c r="A84" s="29" t="s">
        <v>384</v>
      </c>
      <c r="B84" s="86">
        <f t="shared" ref="B84:G84" si="24">SUM(B85,B93,B103,B113,B123,B133,B137,B146,B150)</f>
        <v>0</v>
      </c>
      <c r="C84" s="86">
        <f t="shared" si="24"/>
        <v>0</v>
      </c>
      <c r="D84" s="86">
        <f t="shared" si="24"/>
        <v>0</v>
      </c>
      <c r="E84" s="86">
        <f t="shared" si="24"/>
        <v>0</v>
      </c>
      <c r="F84" s="86">
        <f t="shared" si="24"/>
        <v>0</v>
      </c>
      <c r="G84" s="86">
        <f t="shared" si="24"/>
        <v>0</v>
      </c>
    </row>
    <row r="85" spans="1:7" x14ac:dyDescent="0.3">
      <c r="A85" s="87" t="s">
        <v>311</v>
      </c>
      <c r="B85" s="86">
        <f t="shared" ref="B85:G85" si="25">SUM(B86:B92)</f>
        <v>0</v>
      </c>
      <c r="C85" s="86">
        <f t="shared" si="25"/>
        <v>0</v>
      </c>
      <c r="D85" s="86">
        <f t="shared" si="25"/>
        <v>0</v>
      </c>
      <c r="E85" s="86">
        <f t="shared" si="25"/>
        <v>0</v>
      </c>
      <c r="F85" s="86">
        <f t="shared" si="25"/>
        <v>0</v>
      </c>
      <c r="G85" s="86">
        <f t="shared" si="25"/>
        <v>0</v>
      </c>
    </row>
    <row r="86" spans="1:7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3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6">D87-E87</f>
        <v>0</v>
      </c>
    </row>
    <row r="88" spans="1:7" x14ac:dyDescent="0.3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6"/>
        <v>0</v>
      </c>
    </row>
    <row r="89" spans="1:7" x14ac:dyDescent="0.3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6"/>
        <v>0</v>
      </c>
    </row>
    <row r="90" spans="1:7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6"/>
        <v>0</v>
      </c>
    </row>
    <row r="91" spans="1:7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6"/>
        <v>0</v>
      </c>
    </row>
    <row r="92" spans="1:7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6"/>
        <v>0</v>
      </c>
    </row>
    <row r="93" spans="1:7" x14ac:dyDescent="0.3">
      <c r="A93" s="87" t="s">
        <v>319</v>
      </c>
      <c r="B93" s="86">
        <f t="shared" ref="B93:G93" si="27">SUM(B94:B102)</f>
        <v>0</v>
      </c>
      <c r="C93" s="86">
        <f t="shared" si="27"/>
        <v>0</v>
      </c>
      <c r="D93" s="86">
        <f t="shared" si="27"/>
        <v>0</v>
      </c>
      <c r="E93" s="86">
        <f t="shared" si="27"/>
        <v>0</v>
      </c>
      <c r="F93" s="86">
        <f t="shared" si="27"/>
        <v>0</v>
      </c>
      <c r="G93" s="86">
        <f t="shared" si="27"/>
        <v>0</v>
      </c>
    </row>
    <row r="94" spans="1:7" x14ac:dyDescent="0.3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3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8">D95-E95</f>
        <v>0</v>
      </c>
    </row>
    <row r="96" spans="1:7" x14ac:dyDescent="0.3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8"/>
        <v>0</v>
      </c>
    </row>
    <row r="97" spans="1:7" x14ac:dyDescent="0.3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8"/>
        <v>0</v>
      </c>
    </row>
    <row r="98" spans="1:7" x14ac:dyDescent="0.3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8"/>
        <v>0</v>
      </c>
    </row>
    <row r="99" spans="1:7" x14ac:dyDescent="0.3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8"/>
        <v>0</v>
      </c>
    </row>
    <row r="100" spans="1:7" x14ac:dyDescent="0.3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8"/>
        <v>0</v>
      </c>
    </row>
    <row r="101" spans="1:7" x14ac:dyDescent="0.3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8"/>
        <v>0</v>
      </c>
    </row>
    <row r="102" spans="1:7" x14ac:dyDescent="0.3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8"/>
        <v>0</v>
      </c>
    </row>
    <row r="103" spans="1:7" x14ac:dyDescent="0.3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3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9">D105-E105</f>
        <v>0</v>
      </c>
    </row>
    <row r="106" spans="1:7" x14ac:dyDescent="0.3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9"/>
        <v>0</v>
      </c>
    </row>
    <row r="107" spans="1:7" x14ac:dyDescent="0.3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9"/>
        <v>0</v>
      </c>
    </row>
    <row r="108" spans="1:7" x14ac:dyDescent="0.3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9"/>
        <v>0</v>
      </c>
    </row>
    <row r="109" spans="1:7" x14ac:dyDescent="0.3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9"/>
        <v>0</v>
      </c>
    </row>
    <row r="110" spans="1:7" x14ac:dyDescent="0.3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9"/>
        <v>0</v>
      </c>
    </row>
    <row r="111" spans="1:7" x14ac:dyDescent="0.3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9"/>
        <v>0</v>
      </c>
    </row>
    <row r="112" spans="1:7" x14ac:dyDescent="0.3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9"/>
        <v>0</v>
      </c>
    </row>
    <row r="113" spans="1:7" x14ac:dyDescent="0.3">
      <c r="A113" s="87" t="s">
        <v>339</v>
      </c>
      <c r="B113" s="86">
        <f t="shared" ref="B113:G113" si="30">SUM(B114:B122)</f>
        <v>0</v>
      </c>
      <c r="C113" s="86">
        <f t="shared" si="30"/>
        <v>0</v>
      </c>
      <c r="D113" s="86">
        <f t="shared" si="30"/>
        <v>0</v>
      </c>
      <c r="E113" s="86">
        <f t="shared" si="30"/>
        <v>0</v>
      </c>
      <c r="F113" s="86">
        <f t="shared" si="30"/>
        <v>0</v>
      </c>
      <c r="G113" s="86">
        <f t="shared" si="30"/>
        <v>0</v>
      </c>
    </row>
    <row r="114" spans="1:7" x14ac:dyDescent="0.3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1">D115-E115</f>
        <v>0</v>
      </c>
    </row>
    <row r="116" spans="1:7" x14ac:dyDescent="0.3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1"/>
        <v>0</v>
      </c>
    </row>
    <row r="117" spans="1:7" x14ac:dyDescent="0.3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1"/>
        <v>0</v>
      </c>
    </row>
    <row r="118" spans="1:7" x14ac:dyDescent="0.3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1"/>
        <v>0</v>
      </c>
    </row>
    <row r="119" spans="1:7" x14ac:dyDescent="0.3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1"/>
        <v>0</v>
      </c>
    </row>
    <row r="120" spans="1:7" x14ac:dyDescent="0.3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1"/>
        <v>0</v>
      </c>
    </row>
    <row r="121" spans="1:7" x14ac:dyDescent="0.3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1"/>
        <v>0</v>
      </c>
    </row>
    <row r="122" spans="1:7" x14ac:dyDescent="0.3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1"/>
        <v>0</v>
      </c>
    </row>
    <row r="123" spans="1:7" x14ac:dyDescent="0.3">
      <c r="A123" s="87" t="s">
        <v>349</v>
      </c>
      <c r="B123" s="86">
        <f t="shared" ref="B123:G123" si="32">SUM(B124:B132)</f>
        <v>0</v>
      </c>
      <c r="C123" s="86">
        <f t="shared" si="32"/>
        <v>0</v>
      </c>
      <c r="D123" s="86">
        <f t="shared" si="32"/>
        <v>0</v>
      </c>
      <c r="E123" s="86">
        <f t="shared" si="32"/>
        <v>0</v>
      </c>
      <c r="F123" s="86">
        <f t="shared" si="32"/>
        <v>0</v>
      </c>
      <c r="G123" s="86">
        <f t="shared" si="32"/>
        <v>0</v>
      </c>
    </row>
    <row r="124" spans="1:7" x14ac:dyDescent="0.3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3">D125-E125</f>
        <v>0</v>
      </c>
    </row>
    <row r="126" spans="1:7" x14ac:dyDescent="0.3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3"/>
        <v>0</v>
      </c>
    </row>
    <row r="127" spans="1:7" x14ac:dyDescent="0.3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3"/>
        <v>0</v>
      </c>
    </row>
    <row r="128" spans="1:7" x14ac:dyDescent="0.3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3"/>
        <v>0</v>
      </c>
    </row>
    <row r="129" spans="1:7" x14ac:dyDescent="0.3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3"/>
        <v>0</v>
      </c>
    </row>
    <row r="130" spans="1:7" x14ac:dyDescent="0.3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3"/>
        <v>0</v>
      </c>
    </row>
    <row r="131" spans="1:7" x14ac:dyDescent="0.3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3"/>
        <v>0</v>
      </c>
    </row>
    <row r="132" spans="1:7" x14ac:dyDescent="0.3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3"/>
        <v>0</v>
      </c>
    </row>
    <row r="133" spans="1:7" x14ac:dyDescent="0.3">
      <c r="A133" s="87" t="s">
        <v>359</v>
      </c>
      <c r="B133" s="86">
        <f t="shared" ref="B133:G133" si="34">SUM(B134:B136)</f>
        <v>0</v>
      </c>
      <c r="C133" s="86">
        <f t="shared" si="34"/>
        <v>0</v>
      </c>
      <c r="D133" s="86">
        <f t="shared" si="34"/>
        <v>0</v>
      </c>
      <c r="E133" s="86">
        <f t="shared" si="34"/>
        <v>0</v>
      </c>
      <c r="F133" s="86">
        <f t="shared" si="34"/>
        <v>0</v>
      </c>
      <c r="G133" s="86">
        <f t="shared" si="34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5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5"/>
        <v>0</v>
      </c>
    </row>
    <row r="137" spans="1:7" x14ac:dyDescent="0.3">
      <c r="A137" s="87" t="s">
        <v>363</v>
      </c>
      <c r="B137" s="86">
        <f t="shared" ref="B137:G137" si="36">SUM(B138:B142,B144:B145)</f>
        <v>0</v>
      </c>
      <c r="C137" s="86">
        <f t="shared" si="36"/>
        <v>0</v>
      </c>
      <c r="D137" s="86">
        <f t="shared" si="36"/>
        <v>0</v>
      </c>
      <c r="E137" s="86">
        <f t="shared" si="36"/>
        <v>0</v>
      </c>
      <c r="F137" s="86">
        <f t="shared" si="36"/>
        <v>0</v>
      </c>
      <c r="G137" s="86">
        <f t="shared" si="36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7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7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7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7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7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7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7"/>
        <v>0</v>
      </c>
    </row>
    <row r="146" spans="1:7" x14ac:dyDescent="0.3">
      <c r="A146" s="87" t="s">
        <v>372</v>
      </c>
      <c r="B146" s="86">
        <f t="shared" ref="B146:G146" si="38">SUM(B147:B149)</f>
        <v>0</v>
      </c>
      <c r="C146" s="86">
        <f t="shared" si="38"/>
        <v>0</v>
      </c>
      <c r="D146" s="86">
        <f t="shared" si="38"/>
        <v>0</v>
      </c>
      <c r="E146" s="86">
        <f t="shared" si="38"/>
        <v>0</v>
      </c>
      <c r="F146" s="86">
        <f t="shared" si="38"/>
        <v>0</v>
      </c>
      <c r="G146" s="86">
        <f t="shared" si="38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9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9"/>
        <v>0</v>
      </c>
    </row>
    <row r="150" spans="1:7" x14ac:dyDescent="0.3">
      <c r="A150" s="87" t="s">
        <v>376</v>
      </c>
      <c r="B150" s="86">
        <f t="shared" ref="B150:G150" si="40">SUM(B151:B157)</f>
        <v>0</v>
      </c>
      <c r="C150" s="86">
        <f t="shared" si="40"/>
        <v>0</v>
      </c>
      <c r="D150" s="86">
        <f t="shared" si="40"/>
        <v>0</v>
      </c>
      <c r="E150" s="86">
        <f t="shared" si="40"/>
        <v>0</v>
      </c>
      <c r="F150" s="86">
        <f t="shared" si="40"/>
        <v>0</v>
      </c>
      <c r="G150" s="86">
        <f t="shared" si="40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1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1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1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1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1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1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42">B9+B84</f>
        <v>5645810.6699999999</v>
      </c>
      <c r="C159" s="93">
        <f t="shared" si="42"/>
        <v>0</v>
      </c>
      <c r="D159" s="93">
        <f t="shared" si="42"/>
        <v>5645810.6699999999</v>
      </c>
      <c r="E159" s="93">
        <f t="shared" si="42"/>
        <v>3221254.53</v>
      </c>
      <c r="F159" s="93">
        <f t="shared" si="42"/>
        <v>676688.15999999992</v>
      </c>
      <c r="G159" s="93">
        <f t="shared" si="42"/>
        <v>2424556.1399999997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  <row r="163" spans="1:3" x14ac:dyDescent="0.3">
      <c r="A163" s="143" t="s">
        <v>566</v>
      </c>
    </row>
    <row r="167" spans="1:3" x14ac:dyDescent="0.3">
      <c r="A167" s="178"/>
      <c r="B167" s="178"/>
      <c r="C167" s="178"/>
    </row>
    <row r="168" spans="1:3" x14ac:dyDescent="0.3">
      <c r="A168" s="179" t="s">
        <v>569</v>
      </c>
      <c r="B168" s="180" t="s">
        <v>570</v>
      </c>
      <c r="C168" s="180"/>
    </row>
    <row r="169" spans="1:3" x14ac:dyDescent="0.3">
      <c r="A169" s="179" t="s">
        <v>571</v>
      </c>
      <c r="B169" s="180" t="s">
        <v>572</v>
      </c>
      <c r="C169" s="180"/>
    </row>
    <row r="170" spans="1:3" x14ac:dyDescent="0.3">
      <c r="A170" s="179" t="s">
        <v>573</v>
      </c>
      <c r="B170" s="180" t="s">
        <v>574</v>
      </c>
      <c r="C170" s="180"/>
    </row>
  </sheetData>
  <protectedRanges>
    <protectedRange sqref="B84:G84 B9:G9" name="Rango1_2"/>
  </protectedRanges>
  <mergeCells count="7">
    <mergeCell ref="B169:C169"/>
    <mergeCell ref="B170:C170"/>
    <mergeCell ref="A7:A8"/>
    <mergeCell ref="B7:F7"/>
    <mergeCell ref="G7:G8"/>
    <mergeCell ref="A1:G1"/>
    <mergeCell ref="B168:C168"/>
  </mergeCells>
  <pageMargins left="0.7" right="0.7" top="0.75" bottom="0.75" header="0.3" footer="0.3"/>
  <pageSetup paperSize="119" orientation="portrait" horizontalDpi="1200" verticalDpi="1200" r:id="rId1"/>
  <ignoredErrors>
    <ignoredError sqref="B9:C10 C19:C27 B18:C18 C29:C37 B28:C28 B39:G47 B38:C38 B49:G57 B48:F48 B59:G61 B58:F58 B63:G70 B62:F62 B71:F92 B94:F159 B93:C93 E93:F93 B16:C17 C11:C15 E9:G10 G19:G27 E18:F18 G29:G37 E28:F28 E38:F38 G16:G17 G11:G15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0"/>
  <sheetViews>
    <sheetView showGridLines="0" topLeftCell="A13" zoomScale="78" zoomScaleNormal="70" workbookViewId="0">
      <selection activeCell="A37" sqref="A37:C40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56" t="s">
        <v>386</v>
      </c>
      <c r="B1" s="157"/>
      <c r="C1" s="157"/>
      <c r="D1" s="157"/>
      <c r="E1" s="157"/>
      <c r="F1" s="157"/>
      <c r="G1" s="158"/>
    </row>
    <row r="2" spans="1:7" ht="15" customHeight="1" x14ac:dyDescent="0.3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">
      <c r="A7" s="151" t="s">
        <v>6</v>
      </c>
      <c r="B7" s="153" t="s">
        <v>304</v>
      </c>
      <c r="C7" s="153"/>
      <c r="D7" s="153"/>
      <c r="E7" s="153"/>
      <c r="F7" s="153"/>
      <c r="G7" s="155" t="s">
        <v>305</v>
      </c>
    </row>
    <row r="8" spans="1:7" ht="28.8" x14ac:dyDescent="0.3">
      <c r="A8" s="15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4"/>
    </row>
    <row r="9" spans="1:7" ht="15.75" customHeight="1" x14ac:dyDescent="0.3">
      <c r="A9" s="27" t="s">
        <v>388</v>
      </c>
      <c r="B9" s="31">
        <f>SUM(B10:B17)</f>
        <v>5645810.6699999999</v>
      </c>
      <c r="C9" s="31">
        <f t="shared" ref="C9:G9" si="0">SUM(C10:C17)</f>
        <v>0</v>
      </c>
      <c r="D9" s="31">
        <f t="shared" si="0"/>
        <v>5645810.6699999999</v>
      </c>
      <c r="E9" s="31">
        <f t="shared" si="0"/>
        <v>3221254.5300000003</v>
      </c>
      <c r="F9" s="31">
        <f t="shared" si="0"/>
        <v>3221254.5300000003</v>
      </c>
      <c r="G9" s="31">
        <f t="shared" si="0"/>
        <v>2424556.1399999997</v>
      </c>
    </row>
    <row r="10" spans="1:7" x14ac:dyDescent="0.3">
      <c r="A10" s="65" t="s">
        <v>389</v>
      </c>
      <c r="B10" s="77">
        <v>5505810.6699999999</v>
      </c>
      <c r="C10" s="77">
        <v>0</v>
      </c>
      <c r="D10" s="77">
        <v>5505810.6699999999</v>
      </c>
      <c r="E10" s="77">
        <v>3167500.18</v>
      </c>
      <c r="F10" s="77">
        <v>3167500.18</v>
      </c>
      <c r="G10" s="77">
        <v>2338310.4899999998</v>
      </c>
    </row>
    <row r="11" spans="1:7" x14ac:dyDescent="0.3">
      <c r="A11" s="65" t="s">
        <v>390</v>
      </c>
      <c r="B11" s="77">
        <v>98000</v>
      </c>
      <c r="C11" s="77">
        <v>0</v>
      </c>
      <c r="D11" s="77">
        <v>98000</v>
      </c>
      <c r="E11" s="77">
        <v>31089.47</v>
      </c>
      <c r="F11" s="77">
        <v>31089.47</v>
      </c>
      <c r="G11" s="77">
        <v>66910.53</v>
      </c>
    </row>
    <row r="12" spans="1:7" x14ac:dyDescent="0.3">
      <c r="A12" s="65" t="s">
        <v>391</v>
      </c>
      <c r="B12" s="77">
        <v>42000</v>
      </c>
      <c r="C12" s="77">
        <v>0</v>
      </c>
      <c r="D12" s="77">
        <v>42000</v>
      </c>
      <c r="E12" s="77">
        <v>22664.880000000001</v>
      </c>
      <c r="F12" s="77">
        <v>22664.880000000001</v>
      </c>
      <c r="G12" s="77">
        <v>19335.12</v>
      </c>
    </row>
    <row r="13" spans="1:7" x14ac:dyDescent="0.3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3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5645810.6699999999</v>
      </c>
      <c r="C29" s="4">
        <f t="shared" ref="C29:G29" si="2">SUM(C19,C9)</f>
        <v>0</v>
      </c>
      <c r="D29" s="4">
        <f t="shared" si="2"/>
        <v>5645810.6699999999</v>
      </c>
      <c r="E29" s="4">
        <f t="shared" si="2"/>
        <v>3221254.5300000003</v>
      </c>
      <c r="F29" s="4">
        <f t="shared" si="2"/>
        <v>3221254.5300000003</v>
      </c>
      <c r="G29" s="4">
        <f t="shared" si="2"/>
        <v>2424556.1399999997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3" spans="1:3" x14ac:dyDescent="0.3">
      <c r="A33" s="143" t="s">
        <v>566</v>
      </c>
    </row>
    <row r="37" spans="1:3" x14ac:dyDescent="0.3">
      <c r="A37" s="178"/>
      <c r="B37" s="178"/>
      <c r="C37" s="178"/>
    </row>
    <row r="38" spans="1:3" x14ac:dyDescent="0.3">
      <c r="A38" s="179" t="s">
        <v>569</v>
      </c>
      <c r="B38" s="180" t="s">
        <v>570</v>
      </c>
      <c r="C38" s="180"/>
    </row>
    <row r="39" spans="1:3" x14ac:dyDescent="0.3">
      <c r="A39" s="179" t="s">
        <v>571</v>
      </c>
      <c r="B39" s="180" t="s">
        <v>572</v>
      </c>
      <c r="C39" s="180"/>
    </row>
    <row r="40" spans="1:3" x14ac:dyDescent="0.3">
      <c r="A40" s="179" t="s">
        <v>573</v>
      </c>
      <c r="B40" s="180" t="s">
        <v>574</v>
      </c>
      <c r="C40" s="180"/>
    </row>
  </sheetData>
  <mergeCells count="7">
    <mergeCell ref="B39:C39"/>
    <mergeCell ref="B40:C40"/>
    <mergeCell ref="A7:A8"/>
    <mergeCell ref="B7:F7"/>
    <mergeCell ref="G7:G8"/>
    <mergeCell ref="A1:G1"/>
    <mergeCell ref="B38:C38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3:G29 C10:C1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showGridLines="0" topLeftCell="A55" zoomScale="62" zoomScaleNormal="94" workbookViewId="0">
      <selection activeCell="F103" sqref="F103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2" t="s">
        <v>398</v>
      </c>
      <c r="B1" s="163"/>
      <c r="C1" s="163"/>
      <c r="D1" s="163"/>
      <c r="E1" s="163"/>
      <c r="F1" s="163"/>
      <c r="G1" s="163"/>
    </row>
    <row r="2" spans="1:7" x14ac:dyDescent="0.3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3">
      <c r="A3" s="117" t="s">
        <v>399</v>
      </c>
      <c r="B3" s="118"/>
      <c r="C3" s="118"/>
      <c r="D3" s="118"/>
      <c r="E3" s="118"/>
      <c r="F3" s="118"/>
      <c r="G3" s="119"/>
    </row>
    <row r="4" spans="1:7" x14ac:dyDescent="0.3">
      <c r="A4" s="117" t="s">
        <v>400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51" t="s">
        <v>6</v>
      </c>
      <c r="B7" s="159" t="s">
        <v>304</v>
      </c>
      <c r="C7" s="160"/>
      <c r="D7" s="160"/>
      <c r="E7" s="160"/>
      <c r="F7" s="161"/>
      <c r="G7" s="155" t="s">
        <v>401</v>
      </c>
    </row>
    <row r="8" spans="1:7" ht="28.8" x14ac:dyDescent="0.3">
      <c r="A8" s="152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4"/>
    </row>
    <row r="9" spans="1:7" ht="16.5" customHeight="1" x14ac:dyDescent="0.3">
      <c r="A9" s="27" t="s">
        <v>403</v>
      </c>
      <c r="B9" s="31">
        <f>SUM(B10,B19,B27,B37)</f>
        <v>5645810.6699999999</v>
      </c>
      <c r="C9" s="31">
        <f t="shared" ref="C9:G9" si="0">SUM(C10,C19,C27,C37)</f>
        <v>0</v>
      </c>
      <c r="D9" s="31">
        <f t="shared" si="0"/>
        <v>5645810.6699999999</v>
      </c>
      <c r="E9" s="31">
        <f t="shared" si="0"/>
        <v>3221254.53</v>
      </c>
      <c r="F9" s="31">
        <f t="shared" si="0"/>
        <v>3221254.53</v>
      </c>
      <c r="G9" s="31">
        <f t="shared" si="0"/>
        <v>2424556.14</v>
      </c>
    </row>
    <row r="10" spans="1:7" ht="15" customHeight="1" x14ac:dyDescent="0.3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413</v>
      </c>
      <c r="B19" s="49">
        <f>SUM(B20:B26)</f>
        <v>5645810.6699999999</v>
      </c>
      <c r="C19" s="49">
        <f t="shared" ref="C19:G19" si="2">SUM(C20:C26)</f>
        <v>0</v>
      </c>
      <c r="D19" s="49">
        <f t="shared" si="2"/>
        <v>5645810.6699999999</v>
      </c>
      <c r="E19" s="49">
        <f t="shared" si="2"/>
        <v>3221254.53</v>
      </c>
      <c r="F19" s="49">
        <f t="shared" si="2"/>
        <v>3221254.53</v>
      </c>
      <c r="G19" s="49">
        <f t="shared" si="2"/>
        <v>2424556.14</v>
      </c>
    </row>
    <row r="20" spans="1:7" x14ac:dyDescent="0.3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3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419</v>
      </c>
      <c r="B25" s="49">
        <v>5645810.6699999999</v>
      </c>
      <c r="C25" s="49">
        <v>0</v>
      </c>
      <c r="D25" s="49">
        <v>5645810.6699999999</v>
      </c>
      <c r="E25" s="49">
        <v>3221254.53</v>
      </c>
      <c r="F25" s="49">
        <v>3221254.53</v>
      </c>
      <c r="G25" s="49">
        <v>2424556.14</v>
      </c>
    </row>
    <row r="26" spans="1:7" x14ac:dyDescent="0.3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3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3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3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3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3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5645810.6699999999</v>
      </c>
      <c r="C77" s="4">
        <f t="shared" ref="C77:G77" si="10">C43+C9</f>
        <v>0</v>
      </c>
      <c r="D77" s="4">
        <f t="shared" si="10"/>
        <v>5645810.6699999999</v>
      </c>
      <c r="E77" s="4">
        <f t="shared" si="10"/>
        <v>3221254.53</v>
      </c>
      <c r="F77" s="4">
        <f t="shared" si="10"/>
        <v>3221254.53</v>
      </c>
      <c r="G77" s="4">
        <f t="shared" si="10"/>
        <v>2424556.14</v>
      </c>
    </row>
    <row r="78" spans="1:7" x14ac:dyDescent="0.3">
      <c r="A78" s="57"/>
      <c r="B78" s="85"/>
      <c r="C78" s="85"/>
      <c r="D78" s="85"/>
      <c r="E78" s="85"/>
      <c r="F78" s="85"/>
      <c r="G78" s="85"/>
    </row>
    <row r="81" spans="1:3" x14ac:dyDescent="0.3">
      <c r="A81" s="143" t="s">
        <v>566</v>
      </c>
    </row>
    <row r="89" spans="1:3" x14ac:dyDescent="0.3">
      <c r="A89" s="178"/>
      <c r="B89" s="178"/>
      <c r="C89" s="178"/>
    </row>
    <row r="90" spans="1:3" x14ac:dyDescent="0.3">
      <c r="A90" s="179" t="s">
        <v>569</v>
      </c>
      <c r="B90" s="180" t="s">
        <v>570</v>
      </c>
      <c r="C90" s="180"/>
    </row>
    <row r="91" spans="1:3" x14ac:dyDescent="0.3">
      <c r="A91" s="179" t="s">
        <v>571</v>
      </c>
      <c r="B91" s="180" t="s">
        <v>572</v>
      </c>
      <c r="C91" s="180"/>
    </row>
    <row r="92" spans="1:3" x14ac:dyDescent="0.3">
      <c r="A92" s="179" t="s">
        <v>573</v>
      </c>
      <c r="B92" s="180" t="s">
        <v>574</v>
      </c>
      <c r="C92" s="180"/>
    </row>
  </sheetData>
  <mergeCells count="7">
    <mergeCell ref="B91:C91"/>
    <mergeCell ref="B92:C92"/>
    <mergeCell ref="A7:A8"/>
    <mergeCell ref="B7:F7"/>
    <mergeCell ref="G7:G8"/>
    <mergeCell ref="A1:G1"/>
    <mergeCell ref="B90:C90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4 B2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6"/>
  <sheetViews>
    <sheetView showGridLines="0" topLeftCell="A7" zoomScale="64" zoomScaleNormal="70" workbookViewId="0">
      <selection activeCell="A43" sqref="A43:C46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56" t="s">
        <v>437</v>
      </c>
      <c r="B1" s="149"/>
      <c r="C1" s="149"/>
      <c r="D1" s="149"/>
      <c r="E1" s="149"/>
      <c r="F1" s="149"/>
      <c r="G1" s="150"/>
    </row>
    <row r="2" spans="1:7" x14ac:dyDescent="0.3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438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51" t="s">
        <v>439</v>
      </c>
      <c r="B7" s="154" t="s">
        <v>304</v>
      </c>
      <c r="C7" s="154"/>
      <c r="D7" s="154"/>
      <c r="E7" s="154"/>
      <c r="F7" s="154"/>
      <c r="G7" s="154" t="s">
        <v>305</v>
      </c>
    </row>
    <row r="8" spans="1:7" ht="28.8" x14ac:dyDescent="0.3">
      <c r="A8" s="152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4"/>
    </row>
    <row r="9" spans="1:7" ht="15.75" customHeight="1" x14ac:dyDescent="0.3">
      <c r="A9" s="27" t="s">
        <v>440</v>
      </c>
      <c r="B9" s="123">
        <f>SUM(B10,B11,B12,B15,B16,B19)</f>
        <v>4770146.17</v>
      </c>
      <c r="C9" s="123">
        <f t="shared" ref="C9:G9" si="0">SUM(C10,C11,C12,C15,C16,C19)</f>
        <v>0</v>
      </c>
      <c r="D9" s="123">
        <f t="shared" si="0"/>
        <v>4770146.17</v>
      </c>
      <c r="E9" s="123">
        <f t="shared" si="0"/>
        <v>2898658.17</v>
      </c>
      <c r="F9" s="123">
        <f t="shared" si="0"/>
        <v>354091.8</v>
      </c>
      <c r="G9" s="123">
        <f t="shared" si="0"/>
        <v>1871487.9999999998</v>
      </c>
    </row>
    <row r="10" spans="1:7" x14ac:dyDescent="0.3">
      <c r="A10" s="60" t="s">
        <v>441</v>
      </c>
      <c r="B10" s="77">
        <v>4770146.17</v>
      </c>
      <c r="C10" s="77">
        <v>0</v>
      </c>
      <c r="D10" s="77">
        <v>4770146.17</v>
      </c>
      <c r="E10" s="77">
        <v>2898658.17</v>
      </c>
      <c r="F10" s="77">
        <v>354091.8</v>
      </c>
      <c r="G10" s="78">
        <v>1871487.9999999998</v>
      </c>
    </row>
    <row r="11" spans="1:7" ht="15.75" customHeight="1" x14ac:dyDescent="0.3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3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3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3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452</v>
      </c>
      <c r="B33" s="37">
        <f>B21+B9</f>
        <v>4770146.17</v>
      </c>
      <c r="C33" s="37">
        <f t="shared" ref="C33:G33" si="8">C21+C9</f>
        <v>0</v>
      </c>
      <c r="D33" s="37">
        <f t="shared" si="8"/>
        <v>4770146.17</v>
      </c>
      <c r="E33" s="37">
        <f t="shared" si="8"/>
        <v>2898658.17</v>
      </c>
      <c r="F33" s="37">
        <f t="shared" si="8"/>
        <v>354091.8</v>
      </c>
      <c r="G33" s="37">
        <f t="shared" si="8"/>
        <v>1871487.9999999998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  <row r="37" spans="1:7" x14ac:dyDescent="0.3">
      <c r="A37" s="143" t="s">
        <v>566</v>
      </c>
    </row>
    <row r="43" spans="1:7" x14ac:dyDescent="0.3">
      <c r="A43" s="178"/>
      <c r="B43" s="178"/>
      <c r="C43" s="178"/>
    </row>
    <row r="44" spans="1:7" x14ac:dyDescent="0.3">
      <c r="A44" s="179" t="s">
        <v>569</v>
      </c>
      <c r="B44" s="180" t="s">
        <v>570</v>
      </c>
      <c r="C44" s="180"/>
    </row>
    <row r="45" spans="1:7" x14ac:dyDescent="0.3">
      <c r="A45" s="179" t="s">
        <v>571</v>
      </c>
      <c r="B45" s="180" t="s">
        <v>572</v>
      </c>
      <c r="C45" s="180"/>
    </row>
    <row r="46" spans="1:7" x14ac:dyDescent="0.3">
      <c r="A46" s="179" t="s">
        <v>573</v>
      </c>
      <c r="B46" s="180" t="s">
        <v>574</v>
      </c>
      <c r="C46" s="180"/>
    </row>
  </sheetData>
  <mergeCells count="7">
    <mergeCell ref="B45:C45"/>
    <mergeCell ref="B46:C46"/>
    <mergeCell ref="A7:A8"/>
    <mergeCell ref="B7:F7"/>
    <mergeCell ref="G7:G8"/>
    <mergeCell ref="A1:G1"/>
    <mergeCell ref="B44:C44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Michh</cp:lastModifiedBy>
  <cp:revision/>
  <dcterms:created xsi:type="dcterms:W3CDTF">2023-03-16T22:14:51Z</dcterms:created>
  <dcterms:modified xsi:type="dcterms:W3CDTF">2023-10-19T18:06:03Z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