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4\4TO TRIMESTRE_2024\LDF_2024\"/>
    </mc:Choice>
  </mc:AlternateContent>
  <xr:revisionPtr revIDLastSave="0" documentId="13_ncr:1_{B9EC8656-54BB-4FE9-BC84-290C1A764E7B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0" l="1"/>
  <c r="G26" i="9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E81" i="2" s="1"/>
  <c r="C60" i="2"/>
  <c r="B60" i="2"/>
  <c r="C41" i="2"/>
  <c r="B41" i="2"/>
  <c r="C38" i="2"/>
  <c r="F29" i="8" l="1"/>
  <c r="E29" i="8"/>
  <c r="G28" i="7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B77" i="9" l="1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<sst xmlns="http://schemas.openxmlformats.org/spreadsheetml/2006/main" count="821" uniqueCount="568">
  <si>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</si>
  <si>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</si>
  <si>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</si>
  <si>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</si>
  <si>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</si>
  <si>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</si>
  <si>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</si>
  <si>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</si>
  <si>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</si>
  <si>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</si>
  <si>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</si>
  <si>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</si>
  <si>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</si>
  <si>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</si>
  <si>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</si>
  <si>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</si>
  <si>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</si>
  <si>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</si>
  <si>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</si>
  <si>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</si>
  <si>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</si>
  <si>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</si>
  <si>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</si>
  <si>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</si>
  <si>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</si>
  <si>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</si>
  <si>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</si>
  <si>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</si>
  <si>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</si>
  <si>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</si>
  <si>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</si>
  <si>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</si>
  <si>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</si>
  <si>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</si>
  <si>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</si>
  <si>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</si>
  <si>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</si>
  <si>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</si>
  <si>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</si>
  <si>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</si>
  <si>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</si>
  <si>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</si>
  <si>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</si>
  <si>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</si>
  <si>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</si>
  <si>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</si>
  <si>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</si>
  <si>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</si>
  <si>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</si>
  <si>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</si>
  <si>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</si>
  <si>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</si>
  <si>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</si>
  <si>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</si>
  <si>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</si>
  <si>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</si>
  <si>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</si>
  <si>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</si>
  <si>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</si>
  <si>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</si>
  <si>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</si>
  <si>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</si>
  <si>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</si>
  <si>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</si>
  <si>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</si>
  <si>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</si>
  <si>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</si>
  <si>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</si>
  <si>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</si>
  <si>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</si>
  <si>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</si>
  <si>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</si>
  <si>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</si>
  <si>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</si>
  <si>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</si>
  <si>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</si>
  <si>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</si>
  <si>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</si>
  <si>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</si>
  <si>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</si>
  <si>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</si>
  <si>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</si>
  <si>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</si>
  <si>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</si>
  <si>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</si>
  <si>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</si>
  <si>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</si>
  <si>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</si>
  <si>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</si>
  <si>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</si>
  <si>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</si>
  <si>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</si>
  <si>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</si>
  <si>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</si>
  <si>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</si>
  <si>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</si>
  <si>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</si>
  <si>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</si>
  <si>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</si>
  <si>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</si>
  <si>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</si>
  <si>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</si>
  <si>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</si>
  <si>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</si>
  <si>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</si>
  <si>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</si>
  <si>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</si>
  <si>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</si>
  <si>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</si>
  <si>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</si>
  <si>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</si>
  <si>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</si>
  <si>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</si>
  <si>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</si>
  <si>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</si>
  <si>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</si>
  <si>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</si>
  <si>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</si>
  <si>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</si>
  <si>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</si>
  <si>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</si>
  <si>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</si>
  <si>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</si>
  <si>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</si>
  <si>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</si>
  <si>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</si>
  <si>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</si>
  <si>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</si>
  <si>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</si>
  <si>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</si>
  <si>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</si>
  <si>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</si>
  <si>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</si>
  <si>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</si>
  <si>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</si>
  <si>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</si>
  <si>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</si>
  <si>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</si>
  <si>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</si>
  <si>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</si>
  <si>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</si>
  <si>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</si>
  <si>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</si>
  <si>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</si>
  <si>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</si>
  <si>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</si>
  <si>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</si>
  <si>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</si>
  <si>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</si>
  <si>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</si>
  <si>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</si>
  <si>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</si>
  <si>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</si>
  <si>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</si>
  <si>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</si>
  <si>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</si>
  <si>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</si>
  <si>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</si>
  <si>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</si>
  <si>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</si>
  <si>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</si>
  <si>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</si>
  <si>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</si>
  <si>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</si>
  <si>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</si>
  <si>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</si>
  <si>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</si>
  <si>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</si>
  <si>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</si>
  <si>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</si>
  <si>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</si>
  <si>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</si>
  <si>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</si>
  <si>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</si>
  <si>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</si>
  <si>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</si>
  <si>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</si>
  <si>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</si>
  <si>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</si>
  <si>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</si>
  <si>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</si>
  <si>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</si>
  <si>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</si>
  <si>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</si>
  <si>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</si>
  <si>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</si>
  <si>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</si>
  <si>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</si>
  <si>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</si>
  <si>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</si>
  <si>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</si>
  <si>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</si>
  <si>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</si>
  <si>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</si>
  <si>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</si>
  <si>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</si>
  <si>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</si>
  <si>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</si>
  <si>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</si>
  <si>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</si>
  <si>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</si>
  <si>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</si>
  <si>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</si>
  <si>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</si>
  <si>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</si>
  <si>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</si>
  <si>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</si>
  <si>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</si>
  <si>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</si>
  <si>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</si>
  <si>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</si>
  <si>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</si>
  <si>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</si>
  <si>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</si>
  <si>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</si>
  <si>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</si>
  <si>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</si>
  <si>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</si>
  <si>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</si>
  <si>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</si>
  <si>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</si>
  <si>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</si>
  <si>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</si>
  <si>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</si>
  <si>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</si>
  <si>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</si>
  <si>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</si>
  <si>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</si>
  <si>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</si>
  <si>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</si>
  <si>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</si>
  <si>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</si>
  <si>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</si>
  <si>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</si>
  <si>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</si>
  <si>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</si>
  <si>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</si>
  <si>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</si>
  <si>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</si>
  <si>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</si>
  <si>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</si>
  <si>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</si>
  <si>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</si>
  <si>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</si>
  <si>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</si>
  <si>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</si>
  <si>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</si>
  <si>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</si>
  <si>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</si>
  <si>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</si>
  <si>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</si>
  <si>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</si>
  <si>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</si>
  <si>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</si>
  <si>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</si>
  <si>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</si>
  <si>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</si>
  <si>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</si>
  <si>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</si>
  <si>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</si>
  <si>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</si>
  <si>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</si>
  <si>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</si>
  <si>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</si>
  <si>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</si>
  <si>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</si>
  <si>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</si>
  <si>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</si>
  <si>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</si>
  <si>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</si>
  <si>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</si>
  <si>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</si>
  <si>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</si>
  <si>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</si>
  <si>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</si>
  <si>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</si>
  <si>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</si>
  <si>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</si>
  <si>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</si>
  <si>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</si>
  <si>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</si>
  <si>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</si>
  <si>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</si>
  <si>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</si>
  <si>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</si>
  <si>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</si>
  <si>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</si>
  <si>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</si>
  <si>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</si>
  <si>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</si>
  <si>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</si>
  <si>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</si>
  <si>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</si>
  <si>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</si>
  <si>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</si>
  <si>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</si>
  <si>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</si>
  <si>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</si>
  <si>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</si>
  <si>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</si>
  <si>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</si>
  <si>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</si>
  <si>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</si>
  <si>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</si>
  <si>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</si>
  <si>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</si>
  <si>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</si>
  <si>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</si>
  <si>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</si>
  <si>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</si>
  <si>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</si>
  <si>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</si>
  <si>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</si>
  <si>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</si>
  <si>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</si>
  <si>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</si>
  <si>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</si>
  <si>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</si>
  <si>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</si>
  <si>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</si>
  <si>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</si>
  <si>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</si>
  <si>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</si>
  <si>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</si>
  <si>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</si>
  <si>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</si>
  <si>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</si>
  <si>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</si>
  <si>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</si>
  <si>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</si>
  <si>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</si>
  <si>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</si>
  <si>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</si>
  <si>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</si>
  <si>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</si>
  <si>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</si>
  <si>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</si>
  <si>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</si>
  <si>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</si>
  <si>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</si>
  <si>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</si>
  <si>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</si>
  <si>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</si>
  <si>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</si>
  <si>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</si>
  <si>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</si>
  <si>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</si>
  <si>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</si>
  <si>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</si>
  <si>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</si>
  <si>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</si>
  <si>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</si>
  <si>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</si>
  <si>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</si>
  <si>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</si>
  <si>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</si>
  <si>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</si>
  <si>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</si>
  <si>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</si>
  <si>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</si>
  <si>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</si>
  <si>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</si>
  <si>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</si>
  <si>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</si>
  <si>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</si>
  <si>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</si>
  <si>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</si>
  <si>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</si>
  <si>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</si>
  <si>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</si>
  <si>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</si>
  <si>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</si>
  <si>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</si>
  <si>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</si>
  <si>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</si>
  <si>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</si>
  <si>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</si>
  <si>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</si>
  <si>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</si>
  <si>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</si>
  <si>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</si>
  <si>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</si>
  <si>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</si>
  <si>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</si>
  <si>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</si>
  <si>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</si>
  <si>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</si>
  <si>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</si>
  <si>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</si>
  <si>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</si>
  <si>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</si>
  <si>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</si>
  <si>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</si>
  <si>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</si>
  <si>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</si>
  <si>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</si>
  <si>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</si>
  <si>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</si>
  <si>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</si>
  <si>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</si>
  <si>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</si>
  <si>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</si>
  <si>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</si>
  <si>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</si>
  <si>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</si>
  <si>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</si>
  <si>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</si>
  <si>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</si>
  <si>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</si>
  <si>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</si>
  <si>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</si>
  <si>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</si>
  <si>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</si>
  <si>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</si>
  <si>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</si>
  <si>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</si>
  <si>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</si>
  <si>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</si>
  <si>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</si>
  <si>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</si>
  <si>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</si>
  <si>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</si>
  <si>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</si>
  <si>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</si>
  <si>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</si>
  <si>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</si>
  <si>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</si>
  <si>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</si>
  <si>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</si>
  <si>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</si>
  <si>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</si>
  <si>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</si>
  <si>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</si>
  <si>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</si>
  <si>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</si>
  <si>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</si>
  <si>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</si>
  <si>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</si>
  <si>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</si>
  <si>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</si>
  <si>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</si>
  <si>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</si>
  <si>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</si>
  <si>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</si>
  <si>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</si>
  <si>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</si>
  <si>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</si>
  <si>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</si>
  <si>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</si>
  <si>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</si>
  <si>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</si>
  <si>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</si>
  <si>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</si>
  <si>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</si>
  <si>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</si>
  <si>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</si>
  <si>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</si>
  <si>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</si>
  <si>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</si>
  <si>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</si>
  <si>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</si>
  <si>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</si>
  <si>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</si>
  <si>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</si>
  <si>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</si>
  <si>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</si>
  <si>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</si>
  <si>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</si>
  <si>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</si>
  <si>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</si>
  <si>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</si>
  <si>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</si>
  <si>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</si>
  <si>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</si>
  <si>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</si>
  <si>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</si>
  <si>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</si>
  <si>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</si>
  <si>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</si>
  <si>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</si>
  <si>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</si>
  <si>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</si>
  <si>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</si>
  <si>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</si>
  <si>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</si>
  <si>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</si>
  <si>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</si>
  <si>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</si>
  <si>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</si>
  <si>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</si>
  <si>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</si>
  <si>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</si>
  <si>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</si>
  <si>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</si>
  <si>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</si>
  <si>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</si>
  <si>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</si>
  <si>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</si>
  <si>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</si>
  <si>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</si>
  <si>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</si>
  <si>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</si>
  <si>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</si>
  <si>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</si>
  <si>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</si>
  <si>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</si>
  <si>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</si>
  <si>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</si>
  <si>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</si>
  <si>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</si>
  <si>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</si>
  <si>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</si>
  <si>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</si>
  <si>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</si>
  <si>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</si>
  <si>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</si>
  <si>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</si>
  <si>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</si>
  <si>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</si>
  <si>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</si>
  <si>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</si>
  <si>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</si>
  <si>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</si>
  <si>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</si>
  <si>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</si>
  <si>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</si>
  <si>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</si>
  <si>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</si>
  <si>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</si>
  <si>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</si>
  <si>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</si>
  <si>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</si>
  <si>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</si>
  <si>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</si>
  <si>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</si>
  <si>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</si>
  <si>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</si>
  <si>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</si>
  <si>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</si>
  <si>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</si>
  <si>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</si>
  <si>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</si>
  <si>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</si>
  <si>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</si>
  <si>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</si>
  <si>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</si>
  <si>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</si>
  <si>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</si>
  <si>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</si>
  <si>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</si>
  <si>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</si>
  <si>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</si>
  <si>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</si>
  <si>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</si>
  <si>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</si>
  <si>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</si>
  <si>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</si>
  <si>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</si>
  <si>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</si>
  <si>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</si>
  <si>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</si>
  <si>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</si>
  <si>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</si>
  <si>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</si>
  <si>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SALAMANCA PARA LAS MUJERES</t>
  </si>
  <si>
    <t>31120M26M010000 DIRECCION GENERAL</t>
  </si>
  <si>
    <t>Al 31 de Diciembre de 2023 y al 31 de Diciembre de 2024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</si>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</sst>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7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80" zoomScaleNormal="80" workbookViewId="0">
      <selection activeCell="A19" sqref="A1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100.28515625" customWidth="1"/>
    <col min="5" max="6" width="15.5703125" customWidth="1"/>
  </cols>
  <sheetData>
    <row r="1" spans="1:6" ht="40.9" customHeight="1" x14ac:dyDescent="0.25">
      <c r="A1" s="140" t="s">
        <v>0</v>
      </c>
      <c r="B1" s="141"/>
      <c r="C1" s="141"/>
      <c r="D1" s="141"/>
      <c r="E1" s="141"/>
      <c r="F1" s="142"/>
    </row>
    <row r="2" spans="1:6" ht="15" customHeight="1" x14ac:dyDescent="0.25">
      <c r="A2" s="110" t="s">
        <v>564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566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558</v>
      </c>
      <c r="C6" s="1" t="s">
        <v>559</v>
      </c>
      <c r="D6" s="42" t="s">
        <v>4</v>
      </c>
      <c r="E6" s="41" t="s">
        <v>558</v>
      </c>
      <c r="F6" s="1" t="s">
        <v>559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2100610.9500000002</v>
      </c>
      <c r="C9" s="47">
        <f>SUM(C10:C16)</f>
        <v>1401392.24</v>
      </c>
      <c r="D9" s="46" t="s">
        <v>10</v>
      </c>
      <c r="E9" s="47">
        <f>SUM(E10:E18)</f>
        <v>46146.47</v>
      </c>
      <c r="F9" s="47">
        <f>SUM(F10:F18)</f>
        <v>45046.76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2100610.9500000002</v>
      </c>
      <c r="C11" s="47">
        <v>1401392.24</v>
      </c>
      <c r="D11" s="48" t="s">
        <v>14</v>
      </c>
      <c r="E11" s="47">
        <v>18626</v>
      </c>
      <c r="F11" s="47">
        <v>21345.68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27520.47</v>
      </c>
      <c r="F16" s="47">
        <v>23701.08</v>
      </c>
    </row>
    <row r="17" spans="1:6" x14ac:dyDescent="0.25">
      <c r="A17" s="46" t="s">
        <v>25</v>
      </c>
      <c r="B17" s="47">
        <f>SUM(B18:B24)</f>
        <v>0</v>
      </c>
      <c r="C17" s="47">
        <f>SUM(C18:C24)</f>
        <v>0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0</v>
      </c>
      <c r="C20" s="47">
        <v>0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2100610.9500000002</v>
      </c>
      <c r="C47" s="4">
        <f>C9+C17+C25+C31+C37+C38+C41</f>
        <v>1401392.24</v>
      </c>
      <c r="D47" s="2" t="s">
        <v>84</v>
      </c>
      <c r="E47" s="4">
        <f>E9+E19+E23+E26+E27+E31+E38+E42</f>
        <v>46146.47</v>
      </c>
      <c r="F47" s="4">
        <f>F9+F19+F23+F26+F27+F31+F38+F42</f>
        <v>45046.76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715053.91</v>
      </c>
      <c r="C53" s="47">
        <v>683841.82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25212</v>
      </c>
      <c r="C54" s="47">
        <v>25212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-509284.4</v>
      </c>
      <c r="C55" s="47">
        <v>-416107.48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46146.47</v>
      </c>
      <c r="F59" s="4">
        <f>F47+F57</f>
        <v>45046.76</v>
      </c>
    </row>
    <row r="60" spans="1:6" x14ac:dyDescent="0.25">
      <c r="A60" s="3" t="s">
        <v>104</v>
      </c>
      <c r="B60" s="4">
        <f>SUM(B50:B58)</f>
        <v>230981.51</v>
      </c>
      <c r="C60" s="4">
        <f>SUM(C50:C58)</f>
        <v>292946.33999999997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2331592.46</v>
      </c>
      <c r="C62" s="4">
        <f>SUM(C47+C60)</f>
        <v>1694338.58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4296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4296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2281149.9900000002</v>
      </c>
      <c r="F68" s="47">
        <f>SUM(F69:F73)</f>
        <v>1649291.8199999998</v>
      </c>
    </row>
    <row r="69" spans="1:6" x14ac:dyDescent="0.25">
      <c r="A69" s="53"/>
      <c r="B69" s="45"/>
      <c r="C69" s="45"/>
      <c r="D69" s="46" t="s">
        <v>112</v>
      </c>
      <c r="E69" s="47">
        <v>1999070.03</v>
      </c>
      <c r="F69" s="47">
        <v>752205.37</v>
      </c>
    </row>
    <row r="70" spans="1:6" x14ac:dyDescent="0.25">
      <c r="A70" s="53"/>
      <c r="B70" s="45"/>
      <c r="C70" s="45"/>
      <c r="D70" s="46" t="s">
        <v>113</v>
      </c>
      <c r="E70" s="47">
        <v>282079.96000000002</v>
      </c>
      <c r="F70" s="47">
        <v>897086.45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2285445.9900000002</v>
      </c>
      <c r="F79" s="4">
        <f>F63+F68+F75</f>
        <v>1649291.8199999998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2331592.4600000004</v>
      </c>
      <c r="F81" s="4">
        <f>F59+F79</f>
        <v>1694338.5799999998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10 B48:C52 B32:C46 B47 B12:C18 B20:C30 C19 B56:C62 E12:F15 E17:F64 E71:F81 E66:F68 F65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60" t="s">
        <v>447</v>
      </c>
      <c r="B1" s="160"/>
      <c r="C1" s="160"/>
      <c r="D1" s="160"/>
      <c r="E1" s="160"/>
      <c r="F1" s="160"/>
      <c r="G1" s="160"/>
    </row>
    <row r="2" spans="1:7" x14ac:dyDescent="0.25">
      <c r="A2" s="128" t="str">
        <f>'Formato 1'!A2</f>
        <v>INSTITUTO MUNICIPAL DE SALAMANCA PARA LAS MUJERES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58" t="s">
        <v>450</v>
      </c>
      <c r="B6" s="36">
        <v>2022</v>
      </c>
      <c r="C6" s="158">
        <f>+B6+1</f>
        <v>2023</v>
      </c>
      <c r="D6" s="158">
        <f>+C6+1</f>
        <v>2024</v>
      </c>
      <c r="E6" s="158">
        <f>+D6+1</f>
        <v>2025</v>
      </c>
      <c r="F6" s="158">
        <f>+E6+1</f>
        <v>2026</v>
      </c>
      <c r="G6" s="158">
        <f>+F6+1</f>
        <v>2027</v>
      </c>
    </row>
    <row r="7" spans="1:7" ht="83.25" customHeight="1" x14ac:dyDescent="0.25">
      <c r="A7" s="159"/>
      <c r="B7" s="70" t="s">
        <v>451</v>
      </c>
      <c r="C7" s="159"/>
      <c r="D7" s="159"/>
      <c r="E7" s="159"/>
      <c r="F7" s="159"/>
      <c r="G7" s="159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1" t="s">
        <v>466</v>
      </c>
      <c r="B1" s="161"/>
      <c r="C1" s="161"/>
      <c r="D1" s="161"/>
      <c r="E1" s="161"/>
      <c r="F1" s="161"/>
      <c r="G1" s="161"/>
    </row>
    <row r="2" spans="1:7" x14ac:dyDescent="0.25">
      <c r="A2" s="128" t="str">
        <f>'Formato 1'!A2</f>
        <v>INSTITUTO MUNICIPAL DE SALAMANCA PARA LAS MUJERES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62" t="s">
        <v>468</v>
      </c>
      <c r="B6" s="36">
        <v>2022</v>
      </c>
      <c r="C6" s="158">
        <f>+B6+1</f>
        <v>2023</v>
      </c>
      <c r="D6" s="158">
        <f>+C6+1</f>
        <v>2024</v>
      </c>
      <c r="E6" s="158">
        <f>+D6+1</f>
        <v>2025</v>
      </c>
      <c r="F6" s="158">
        <f>+E6+1</f>
        <v>2026</v>
      </c>
      <c r="G6" s="158">
        <f>+F6+1</f>
        <v>2027</v>
      </c>
    </row>
    <row r="7" spans="1:7" ht="57.75" customHeight="1" x14ac:dyDescent="0.25">
      <c r="A7" s="163"/>
      <c r="B7" s="37" t="s">
        <v>451</v>
      </c>
      <c r="C7" s="159"/>
      <c r="D7" s="159"/>
      <c r="E7" s="159"/>
      <c r="F7" s="159"/>
      <c r="G7" s="159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1" t="s">
        <v>482</v>
      </c>
      <c r="B1" s="161"/>
      <c r="C1" s="161"/>
      <c r="D1" s="161"/>
      <c r="E1" s="161"/>
      <c r="F1" s="161"/>
      <c r="G1" s="161"/>
    </row>
    <row r="2" spans="1:7" x14ac:dyDescent="0.25">
      <c r="A2" s="128" t="str">
        <f>'Formato 1'!A2</f>
        <v>INSTITUTO MUNICIPAL DE SALAMANCA PARA LAS MUJERES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65" t="s">
        <v>450</v>
      </c>
      <c r="B5" s="166">
        <v>2017</v>
      </c>
      <c r="C5" s="166">
        <f>+B5+1</f>
        <v>2018</v>
      </c>
      <c r="D5" s="166">
        <f>+C5+1</f>
        <v>2019</v>
      </c>
      <c r="E5" s="166">
        <f>+D5+1</f>
        <v>2020</v>
      </c>
      <c r="F5" s="166">
        <f>+E5+1</f>
        <v>2021</v>
      </c>
      <c r="G5" s="36">
        <f>+F5+1</f>
        <v>2022</v>
      </c>
    </row>
    <row r="6" spans="1:7" ht="32.25" x14ac:dyDescent="0.25">
      <c r="A6" s="148"/>
      <c r="B6" s="167"/>
      <c r="C6" s="167"/>
      <c r="D6" s="167"/>
      <c r="E6" s="167"/>
      <c r="F6" s="167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64" t="s">
        <v>505</v>
      </c>
      <c r="B39" s="164"/>
      <c r="C39" s="164"/>
      <c r="D39" s="164"/>
      <c r="E39" s="164"/>
      <c r="F39" s="164"/>
      <c r="G39" s="164"/>
    </row>
    <row r="40" spans="1:7" x14ac:dyDescent="0.25">
      <c r="A40" s="164" t="s">
        <v>506</v>
      </c>
      <c r="B40" s="164"/>
      <c r="C40" s="164"/>
      <c r="D40" s="164"/>
      <c r="E40" s="164"/>
      <c r="F40" s="164"/>
      <c r="G40" s="16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1" t="s">
        <v>507</v>
      </c>
      <c r="B1" s="161"/>
      <c r="C1" s="161"/>
      <c r="D1" s="161"/>
      <c r="E1" s="161"/>
      <c r="F1" s="161"/>
      <c r="G1" s="161"/>
    </row>
    <row r="2" spans="1:7" x14ac:dyDescent="0.25">
      <c r="A2" s="128" t="str">
        <f>'Formato 1'!A2</f>
        <v>INSTITUTO MUNICIPAL DE SALAMANCA PARA LAS MUJERES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68" t="s">
        <v>468</v>
      </c>
      <c r="B5" s="166">
        <v>2017</v>
      </c>
      <c r="C5" s="166">
        <f>+B5+1</f>
        <v>2018</v>
      </c>
      <c r="D5" s="166">
        <f>+C5+1</f>
        <v>2019</v>
      </c>
      <c r="E5" s="166">
        <f>+D5+1</f>
        <v>2020</v>
      </c>
      <c r="F5" s="166">
        <f>+E5+1</f>
        <v>2021</v>
      </c>
      <c r="G5" s="36">
        <v>2022</v>
      </c>
    </row>
    <row r="6" spans="1:7" ht="48.75" customHeight="1" x14ac:dyDescent="0.25">
      <c r="A6" s="169"/>
      <c r="B6" s="167"/>
      <c r="C6" s="167"/>
      <c r="D6" s="167"/>
      <c r="E6" s="167"/>
      <c r="F6" s="167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64" t="s">
        <v>505</v>
      </c>
      <c r="B32" s="164"/>
      <c r="C32" s="164"/>
      <c r="D32" s="164"/>
      <c r="E32" s="164"/>
      <c r="F32" s="164"/>
      <c r="G32" s="164"/>
    </row>
    <row r="33" spans="1:7" x14ac:dyDescent="0.25">
      <c r="A33" s="164" t="s">
        <v>506</v>
      </c>
      <c r="B33" s="164"/>
      <c r="C33" s="164"/>
      <c r="D33" s="164"/>
      <c r="E33" s="164"/>
      <c r="F33" s="164"/>
      <c r="G33" s="16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70" t="s">
        <v>511</v>
      </c>
      <c r="B1" s="170"/>
      <c r="C1" s="170"/>
      <c r="D1" s="170"/>
      <c r="E1" s="170"/>
      <c r="F1" s="170"/>
    </row>
    <row r="2" spans="1:6" ht="20.100000000000001" customHeight="1" x14ac:dyDescent="0.25">
      <c r="A2" s="110" t="str">
        <f>'Formato 1'!A2</f>
        <v>INSTITUTO MUNICIPAL DE SALAMANCA PARA LAS MUJERES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4" zoomScale="80" zoomScaleNormal="80" workbookViewId="0">
      <selection activeCell="H39" sqref="H39"/>
    </sheetView>
  </sheetViews>
  <sheetFormatPr baseColWidth="10" defaultColWidth="11" defaultRowHeight="15" x14ac:dyDescent="0.25"/>
  <cols>
    <col min="1" max="1" width="62.7109375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0" t="s">
        <v>122</v>
      </c>
      <c r="B1" s="141"/>
      <c r="C1" s="141"/>
      <c r="D1" s="141"/>
      <c r="E1" s="141"/>
      <c r="F1" s="141"/>
      <c r="G1" s="141"/>
      <c r="H1" s="142"/>
    </row>
    <row r="2" spans="1:8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560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45046.76</v>
      </c>
      <c r="C18" s="108"/>
      <c r="D18" s="108"/>
      <c r="E18" s="108"/>
      <c r="F18" s="4">
        <v>46146.47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45046.76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46146.47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43" t="s">
        <v>151</v>
      </c>
      <c r="B33" s="143"/>
      <c r="C33" s="143"/>
      <c r="D33" s="143"/>
      <c r="E33" s="143"/>
      <c r="F33" s="143"/>
      <c r="G33" s="143"/>
      <c r="H33" s="143"/>
    </row>
    <row r="34" spans="1:8" ht="14.45" customHeight="1" x14ac:dyDescent="0.25">
      <c r="A34" s="143"/>
      <c r="B34" s="143"/>
      <c r="C34" s="143"/>
      <c r="D34" s="143"/>
      <c r="E34" s="143"/>
      <c r="F34" s="143"/>
      <c r="G34" s="143"/>
      <c r="H34" s="143"/>
    </row>
    <row r="35" spans="1:8" ht="14.45" customHeight="1" x14ac:dyDescent="0.25">
      <c r="A35" s="143"/>
      <c r="B35" s="143"/>
      <c r="C35" s="143"/>
      <c r="D35" s="143"/>
      <c r="E35" s="143"/>
      <c r="F35" s="143"/>
      <c r="G35" s="143"/>
      <c r="H35" s="143"/>
    </row>
    <row r="36" spans="1:8" ht="14.45" customHeight="1" x14ac:dyDescent="0.25">
      <c r="A36" s="143"/>
      <c r="B36" s="143"/>
      <c r="C36" s="143"/>
      <c r="D36" s="143"/>
      <c r="E36" s="143"/>
      <c r="F36" s="143"/>
      <c r="G36" s="143"/>
      <c r="H36" s="143"/>
    </row>
    <row r="37" spans="1:8" ht="14.45" customHeight="1" x14ac:dyDescent="0.25">
      <c r="A37" s="143"/>
      <c r="B37" s="143"/>
      <c r="C37" s="143"/>
      <c r="D37" s="143"/>
      <c r="E37" s="143"/>
      <c r="F37" s="143"/>
      <c r="G37" s="143"/>
      <c r="H37" s="14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30" sqref="A3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0" t="s">
        <v>162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567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561</v>
      </c>
      <c r="J6" s="1" t="s">
        <v>562</v>
      </c>
      <c r="K6" s="1" t="s">
        <v>563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82" sqref="B82"/>
    </sheetView>
  </sheetViews>
  <sheetFormatPr baseColWidth="10" defaultColWidth="11" defaultRowHeight="15" x14ac:dyDescent="0.25"/>
  <cols>
    <col min="1" max="1" width="99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0" t="s">
        <v>183</v>
      </c>
      <c r="B1" s="141"/>
      <c r="C1" s="141"/>
      <c r="D1" s="142"/>
    </row>
    <row r="2" spans="1:4" x14ac:dyDescent="0.25">
      <c r="A2" s="110" t="str">
        <f>'Formato 1'!A2</f>
        <v>INSTITUTO MUNICIPAL DE SALAMANCA PARA LAS MUJERES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4657500</v>
      </c>
      <c r="C8" s="14">
        <f>SUM(C9:C11)</f>
        <v>4657500</v>
      </c>
      <c r="D8" s="14">
        <f>SUM(D9:D11)</f>
        <v>4657500</v>
      </c>
    </row>
    <row r="9" spans="1:4" x14ac:dyDescent="0.25">
      <c r="A9" s="58" t="s">
        <v>189</v>
      </c>
      <c r="B9" s="94">
        <v>4657500</v>
      </c>
      <c r="C9" s="94">
        <v>4657500</v>
      </c>
      <c r="D9" s="94">
        <v>4657500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4657500</v>
      </c>
      <c r="C13" s="14">
        <f>C14+C15</f>
        <v>2592169.14</v>
      </c>
      <c r="D13" s="14">
        <f>D14+D15</f>
        <v>2584417.14</v>
      </c>
    </row>
    <row r="14" spans="1:4" x14ac:dyDescent="0.25">
      <c r="A14" s="58" t="s">
        <v>193</v>
      </c>
      <c r="B14" s="94">
        <v>4657500</v>
      </c>
      <c r="C14" s="94">
        <v>2592169.14</v>
      </c>
      <c r="D14" s="94">
        <v>2584417.14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2065330.8599999999</v>
      </c>
      <c r="D21" s="14">
        <f>D8-D13+D17</f>
        <v>2073082.8599999999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2065330.8599999999</v>
      </c>
      <c r="D23" s="14">
        <f>D21-D11</f>
        <v>2073082.8599999999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2065330.8599999999</v>
      </c>
      <c r="D25" s="14">
        <f>D23-D17</f>
        <v>2073082.8599999999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2065330.8599999999</v>
      </c>
      <c r="D33" s="4">
        <f>D25+D29</f>
        <v>2073082.8599999999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4657500</v>
      </c>
      <c r="C48" s="96">
        <f>C9</f>
        <v>4657500</v>
      </c>
      <c r="D48" s="96">
        <f>D9</f>
        <v>4657500</v>
      </c>
    </row>
    <row r="49" spans="1:4" ht="30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4657500</v>
      </c>
      <c r="C53" s="47">
        <f>C14</f>
        <v>2592169.14</v>
      </c>
      <c r="D53" s="47">
        <f>D14</f>
        <v>2584417.14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2065330.8599999999</v>
      </c>
      <c r="D57" s="4">
        <f>D48+D49-D53+D55</f>
        <v>2073082.8599999999</v>
      </c>
    </row>
    <row r="58" spans="1:4" x14ac:dyDescent="0.25">
      <c r="A58" s="23"/>
      <c r="B58" s="24"/>
      <c r="C58" s="24"/>
      <c r="D58" s="24"/>
    </row>
    <row r="59" spans="1:4" ht="30" x14ac:dyDescent="0.25">
      <c r="A59" s="18" t="s">
        <v>219</v>
      </c>
      <c r="B59" s="4">
        <f>B57-B49</f>
        <v>0</v>
      </c>
      <c r="C59" s="4">
        <f>C57-C49</f>
        <v>2065330.8599999999</v>
      </c>
      <c r="D59" s="4">
        <f>D57-D49</f>
        <v>2073082.8599999999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ht="30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N64" sqref="N64"/>
    </sheetView>
  </sheetViews>
  <sheetFormatPr baseColWidth="10" defaultColWidth="11" defaultRowHeight="15" x14ac:dyDescent="0.25"/>
  <cols>
    <col min="1" max="1" width="91.28515625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0" t="s">
        <v>224</v>
      </c>
      <c r="B1" s="141"/>
      <c r="C1" s="141"/>
      <c r="D1" s="141"/>
      <c r="E1" s="141"/>
      <c r="F1" s="141"/>
      <c r="G1" s="142"/>
    </row>
    <row r="2" spans="1:7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44" t="s">
        <v>226</v>
      </c>
      <c r="B6" s="146" t="s">
        <v>227</v>
      </c>
      <c r="C6" s="146"/>
      <c r="D6" s="146"/>
      <c r="E6" s="146"/>
      <c r="F6" s="146"/>
      <c r="G6" s="146" t="s">
        <v>228</v>
      </c>
    </row>
    <row r="7" spans="1:7" ht="30" x14ac:dyDescent="0.25">
      <c r="A7" s="14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4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4657500</v>
      </c>
      <c r="C34" s="47">
        <v>0</v>
      </c>
      <c r="D34" s="47">
        <v>4657500</v>
      </c>
      <c r="E34" s="47">
        <v>4657500</v>
      </c>
      <c r="F34" s="47">
        <v>4657500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4657500</v>
      </c>
      <c r="C41" s="4">
        <f t="shared" si="7"/>
        <v>0</v>
      </c>
      <c r="D41" s="4">
        <f t="shared" si="7"/>
        <v>4657500</v>
      </c>
      <c r="E41" s="4">
        <f t="shared" si="7"/>
        <v>4657500</v>
      </c>
      <c r="F41" s="4">
        <f t="shared" si="7"/>
        <v>4657500</v>
      </c>
      <c r="G41" s="4">
        <f t="shared" si="7"/>
        <v>0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ht="30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4657500</v>
      </c>
      <c r="C70" s="4">
        <f t="shared" si="16"/>
        <v>0</v>
      </c>
      <c r="D70" s="4">
        <f t="shared" si="16"/>
        <v>4657500</v>
      </c>
      <c r="E70" s="4">
        <f t="shared" si="16"/>
        <v>4657500</v>
      </c>
      <c r="F70" s="4">
        <f t="shared" si="16"/>
        <v>4657500</v>
      </c>
      <c r="G70" s="4">
        <f t="shared" si="16"/>
        <v>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26" sqref="B26"/>
    </sheetView>
  </sheetViews>
  <sheetFormatPr baseColWidth="10" defaultColWidth="11" defaultRowHeight="15" x14ac:dyDescent="0.25"/>
  <cols>
    <col min="1" max="1" width="95.28515625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49" t="s">
        <v>295</v>
      </c>
      <c r="B1" s="141"/>
      <c r="C1" s="141"/>
      <c r="D1" s="141"/>
      <c r="E1" s="141"/>
      <c r="F1" s="141"/>
      <c r="G1" s="142"/>
    </row>
    <row r="2" spans="1:7" x14ac:dyDescent="0.25">
      <c r="A2" s="125" t="str">
        <f>'Formato 1'!A2</f>
        <v>INSTITUTO MUNICIPAL DE SALAMANCA PARA LAS MUJERES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47" t="s">
        <v>4</v>
      </c>
      <c r="B7" s="147" t="s">
        <v>298</v>
      </c>
      <c r="C7" s="147"/>
      <c r="D7" s="147"/>
      <c r="E7" s="147"/>
      <c r="F7" s="147"/>
      <c r="G7" s="148" t="s">
        <v>299</v>
      </c>
    </row>
    <row r="8" spans="1:7" ht="30" x14ac:dyDescent="0.25">
      <c r="A8" s="14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47"/>
    </row>
    <row r="9" spans="1:7" x14ac:dyDescent="0.25">
      <c r="A9" s="27" t="s">
        <v>304</v>
      </c>
      <c r="B9" s="83">
        <f t="shared" ref="B9:G9" si="0">SUM(B10,B18,B28,B38,B48,B58,B62,B71,B75)</f>
        <v>4657500</v>
      </c>
      <c r="C9" s="83">
        <f t="shared" si="0"/>
        <v>0</v>
      </c>
      <c r="D9" s="83">
        <f t="shared" si="0"/>
        <v>4657500</v>
      </c>
      <c r="E9" s="83">
        <f t="shared" si="0"/>
        <v>2592169.1399999997</v>
      </c>
      <c r="F9" s="83">
        <f t="shared" si="0"/>
        <v>2584417.1399999997</v>
      </c>
      <c r="G9" s="83">
        <f t="shared" si="0"/>
        <v>2065330.8599999999</v>
      </c>
    </row>
    <row r="10" spans="1:7" x14ac:dyDescent="0.25">
      <c r="A10" s="84" t="s">
        <v>305</v>
      </c>
      <c r="B10" s="83">
        <f t="shared" ref="B10:G10" si="1">SUM(B11:B17)</f>
        <v>3272471</v>
      </c>
      <c r="C10" s="83">
        <f t="shared" si="1"/>
        <v>0</v>
      </c>
      <c r="D10" s="83">
        <f t="shared" si="1"/>
        <v>3272471</v>
      </c>
      <c r="E10" s="83">
        <f t="shared" si="1"/>
        <v>1763804.56</v>
      </c>
      <c r="F10" s="83">
        <f t="shared" si="1"/>
        <v>1763804.56</v>
      </c>
      <c r="G10" s="83">
        <f t="shared" si="1"/>
        <v>1508666.44</v>
      </c>
    </row>
    <row r="11" spans="1:7" x14ac:dyDescent="0.25">
      <c r="A11" s="85" t="s">
        <v>306</v>
      </c>
      <c r="B11" s="75">
        <v>2227398</v>
      </c>
      <c r="C11" s="75">
        <v>0</v>
      </c>
      <c r="D11" s="75">
        <v>2227398</v>
      </c>
      <c r="E11" s="75">
        <v>1382828.02</v>
      </c>
      <c r="F11" s="75">
        <v>1382828.02</v>
      </c>
      <c r="G11" s="75">
        <f>D11-E11</f>
        <v>844569.98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304873</v>
      </c>
      <c r="C13" s="75">
        <v>75000</v>
      </c>
      <c r="D13" s="75">
        <v>379873</v>
      </c>
      <c r="E13" s="75">
        <v>218998.07</v>
      </c>
      <c r="F13" s="75">
        <v>218998.07</v>
      </c>
      <c r="G13" s="75">
        <f t="shared" si="2"/>
        <v>160874.93</v>
      </c>
    </row>
    <row r="14" spans="1:7" x14ac:dyDescent="0.25">
      <c r="A14" s="85" t="s">
        <v>309</v>
      </c>
      <c r="B14" s="75">
        <v>535000</v>
      </c>
      <c r="C14" s="75">
        <v>-235000</v>
      </c>
      <c r="D14" s="75">
        <v>300000</v>
      </c>
      <c r="E14" s="75">
        <v>0</v>
      </c>
      <c r="F14" s="75">
        <v>0</v>
      </c>
      <c r="G14" s="75">
        <f t="shared" si="2"/>
        <v>300000</v>
      </c>
    </row>
    <row r="15" spans="1:7" x14ac:dyDescent="0.25">
      <c r="A15" s="85" t="s">
        <v>310</v>
      </c>
      <c r="B15" s="75">
        <v>205200</v>
      </c>
      <c r="C15" s="75">
        <v>160000</v>
      </c>
      <c r="D15" s="75">
        <v>365200</v>
      </c>
      <c r="E15" s="75">
        <v>161978.47</v>
      </c>
      <c r="F15" s="75">
        <v>161978.47</v>
      </c>
      <c r="G15" s="75">
        <f t="shared" si="2"/>
        <v>203221.53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140029</v>
      </c>
      <c r="C18" s="83">
        <f t="shared" si="3"/>
        <v>20000</v>
      </c>
      <c r="D18" s="83">
        <f t="shared" si="3"/>
        <v>160029</v>
      </c>
      <c r="E18" s="83">
        <f t="shared" si="3"/>
        <v>101846.67</v>
      </c>
      <c r="F18" s="83">
        <f t="shared" si="3"/>
        <v>101846.67</v>
      </c>
      <c r="G18" s="83">
        <f t="shared" si="3"/>
        <v>58182.33</v>
      </c>
    </row>
    <row r="19" spans="1:7" x14ac:dyDescent="0.25">
      <c r="A19" s="85" t="s">
        <v>314</v>
      </c>
      <c r="B19" s="75">
        <v>36000</v>
      </c>
      <c r="C19" s="75">
        <v>0</v>
      </c>
      <c r="D19" s="75">
        <v>36000</v>
      </c>
      <c r="E19" s="75">
        <v>23608.7</v>
      </c>
      <c r="F19" s="75">
        <v>23608.7</v>
      </c>
      <c r="G19" s="75">
        <f>D19-E19</f>
        <v>12391.3</v>
      </c>
    </row>
    <row r="20" spans="1:7" x14ac:dyDescent="0.25">
      <c r="A20" s="85" t="s">
        <v>315</v>
      </c>
      <c r="B20" s="75">
        <v>7000</v>
      </c>
      <c r="C20" s="75">
        <v>0</v>
      </c>
      <c r="D20" s="75">
        <v>7000</v>
      </c>
      <c r="E20" s="75">
        <v>2876</v>
      </c>
      <c r="F20" s="75">
        <v>2876</v>
      </c>
      <c r="G20" s="75">
        <f t="shared" ref="G20:G27" si="4">D20-E20</f>
        <v>4124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22000</v>
      </c>
      <c r="C22" s="75">
        <v>0</v>
      </c>
      <c r="D22" s="75">
        <v>22000</v>
      </c>
      <c r="E22" s="75">
        <v>1074</v>
      </c>
      <c r="F22" s="75">
        <v>1074</v>
      </c>
      <c r="G22" s="75">
        <f t="shared" si="4"/>
        <v>20926</v>
      </c>
    </row>
    <row r="23" spans="1:7" x14ac:dyDescent="0.25">
      <c r="A23" s="85" t="s">
        <v>318</v>
      </c>
      <c r="B23" s="75">
        <v>8000</v>
      </c>
      <c r="C23" s="75">
        <v>0</v>
      </c>
      <c r="D23" s="75">
        <v>8000</v>
      </c>
      <c r="E23" s="75">
        <v>506.25</v>
      </c>
      <c r="F23" s="75">
        <v>506.25</v>
      </c>
      <c r="G23" s="75">
        <f t="shared" si="4"/>
        <v>7493.75</v>
      </c>
    </row>
    <row r="24" spans="1:7" x14ac:dyDescent="0.25">
      <c r="A24" s="85" t="s">
        <v>319</v>
      </c>
      <c r="B24" s="75">
        <v>40000</v>
      </c>
      <c r="C24" s="75">
        <v>20000</v>
      </c>
      <c r="D24" s="75">
        <v>60000</v>
      </c>
      <c r="E24" s="75">
        <v>55477</v>
      </c>
      <c r="F24" s="75">
        <v>55477</v>
      </c>
      <c r="G24" s="75">
        <f t="shared" si="4"/>
        <v>4523</v>
      </c>
    </row>
    <row r="25" spans="1:7" x14ac:dyDescent="0.25">
      <c r="A25" s="85" t="s">
        <v>320</v>
      </c>
      <c r="B25" s="75">
        <v>11029</v>
      </c>
      <c r="C25" s="75">
        <v>0</v>
      </c>
      <c r="D25" s="75">
        <v>11029</v>
      </c>
      <c r="E25" s="75">
        <v>5707.2</v>
      </c>
      <c r="F25" s="75">
        <v>5707.2</v>
      </c>
      <c r="G25" s="75">
        <f t="shared" si="4"/>
        <v>5321.8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16000</v>
      </c>
      <c r="C27" s="75">
        <v>0</v>
      </c>
      <c r="D27" s="75">
        <v>16000</v>
      </c>
      <c r="E27" s="75">
        <v>12597.52</v>
      </c>
      <c r="F27" s="75">
        <v>12597.52</v>
      </c>
      <c r="G27" s="75">
        <f t="shared" si="4"/>
        <v>3402.4799999999996</v>
      </c>
    </row>
    <row r="28" spans="1:7" x14ac:dyDescent="0.25">
      <c r="A28" s="84" t="s">
        <v>323</v>
      </c>
      <c r="B28" s="83">
        <f t="shared" ref="B28:G28" si="5">SUM(B29:B37)</f>
        <v>1189000</v>
      </c>
      <c r="C28" s="83">
        <f t="shared" si="5"/>
        <v>-20000</v>
      </c>
      <c r="D28" s="83">
        <f t="shared" si="5"/>
        <v>1169000</v>
      </c>
      <c r="E28" s="83">
        <f t="shared" si="5"/>
        <v>699601.82000000007</v>
      </c>
      <c r="F28" s="83">
        <f t="shared" si="5"/>
        <v>691849.82000000007</v>
      </c>
      <c r="G28" s="83">
        <f t="shared" si="5"/>
        <v>469398.18</v>
      </c>
    </row>
    <row r="29" spans="1:7" x14ac:dyDescent="0.25">
      <c r="A29" s="85" t="s">
        <v>324</v>
      </c>
      <c r="B29" s="75">
        <v>45500</v>
      </c>
      <c r="C29" s="75">
        <v>5000</v>
      </c>
      <c r="D29" s="75">
        <v>50500</v>
      </c>
      <c r="E29" s="75">
        <v>32945.699999999997</v>
      </c>
      <c r="F29" s="75">
        <v>32945.699999999997</v>
      </c>
      <c r="G29" s="75">
        <f>D29-E29</f>
        <v>17554.300000000003</v>
      </c>
    </row>
    <row r="30" spans="1:7" x14ac:dyDescent="0.25">
      <c r="A30" s="85" t="s">
        <v>325</v>
      </c>
      <c r="B30" s="75">
        <v>229000</v>
      </c>
      <c r="C30" s="75">
        <v>-117000</v>
      </c>
      <c r="D30" s="75">
        <v>112000</v>
      </c>
      <c r="E30" s="75">
        <v>20601.599999999999</v>
      </c>
      <c r="F30" s="75">
        <v>20601.599999999999</v>
      </c>
      <c r="G30" s="75">
        <f t="shared" ref="G30:G37" si="6">D30-E30</f>
        <v>91398.399999999994</v>
      </c>
    </row>
    <row r="31" spans="1:7" x14ac:dyDescent="0.25">
      <c r="A31" s="85" t="s">
        <v>326</v>
      </c>
      <c r="B31" s="75">
        <v>50000</v>
      </c>
      <c r="C31" s="75">
        <v>82000</v>
      </c>
      <c r="D31" s="75">
        <v>132000</v>
      </c>
      <c r="E31" s="75">
        <v>25776.84</v>
      </c>
      <c r="F31" s="75">
        <v>25776.84</v>
      </c>
      <c r="G31" s="75">
        <f t="shared" si="6"/>
        <v>106223.16</v>
      </c>
    </row>
    <row r="32" spans="1:7" x14ac:dyDescent="0.25">
      <c r="A32" s="85" t="s">
        <v>327</v>
      </c>
      <c r="B32" s="75">
        <v>29000</v>
      </c>
      <c r="C32" s="75">
        <v>0</v>
      </c>
      <c r="D32" s="75">
        <v>29000</v>
      </c>
      <c r="E32" s="75">
        <v>16672.77</v>
      </c>
      <c r="F32" s="75">
        <v>16672.77</v>
      </c>
      <c r="G32" s="75">
        <f t="shared" si="6"/>
        <v>12327.23</v>
      </c>
    </row>
    <row r="33" spans="1:7" ht="14.45" customHeight="1" x14ac:dyDescent="0.25">
      <c r="A33" s="85" t="s">
        <v>328</v>
      </c>
      <c r="B33" s="75">
        <v>52500</v>
      </c>
      <c r="C33" s="75">
        <v>10000</v>
      </c>
      <c r="D33" s="75">
        <v>62500</v>
      </c>
      <c r="E33" s="75">
        <v>24414.15</v>
      </c>
      <c r="F33" s="75">
        <v>24414.15</v>
      </c>
      <c r="G33" s="75">
        <f t="shared" si="6"/>
        <v>38085.85</v>
      </c>
    </row>
    <row r="34" spans="1:7" ht="14.45" customHeight="1" x14ac:dyDescent="0.25">
      <c r="A34" s="85" t="s">
        <v>329</v>
      </c>
      <c r="B34" s="75">
        <v>35000</v>
      </c>
      <c r="C34" s="75">
        <v>0</v>
      </c>
      <c r="D34" s="75">
        <v>35000</v>
      </c>
      <c r="E34" s="75">
        <v>5806</v>
      </c>
      <c r="F34" s="75">
        <v>5806</v>
      </c>
      <c r="G34" s="75">
        <f t="shared" si="6"/>
        <v>29194</v>
      </c>
    </row>
    <row r="35" spans="1:7" ht="14.45" customHeight="1" x14ac:dyDescent="0.25">
      <c r="A35" s="85" t="s">
        <v>330</v>
      </c>
      <c r="B35" s="75">
        <v>4000</v>
      </c>
      <c r="C35" s="75">
        <v>0</v>
      </c>
      <c r="D35" s="75">
        <v>4000</v>
      </c>
      <c r="E35" s="75">
        <v>239</v>
      </c>
      <c r="F35" s="75">
        <v>239</v>
      </c>
      <c r="G35" s="75">
        <f t="shared" si="6"/>
        <v>3761</v>
      </c>
    </row>
    <row r="36" spans="1:7" ht="14.45" customHeight="1" x14ac:dyDescent="0.25">
      <c r="A36" s="85" t="s">
        <v>331</v>
      </c>
      <c r="B36" s="75">
        <v>662000</v>
      </c>
      <c r="C36" s="75">
        <v>0</v>
      </c>
      <c r="D36" s="75">
        <v>662000</v>
      </c>
      <c r="E36" s="75">
        <v>523370.76</v>
      </c>
      <c r="F36" s="75">
        <v>523370.76</v>
      </c>
      <c r="G36" s="75">
        <f t="shared" si="6"/>
        <v>138629.24</v>
      </c>
    </row>
    <row r="37" spans="1:7" ht="14.45" customHeight="1" x14ac:dyDescent="0.25">
      <c r="A37" s="85" t="s">
        <v>332</v>
      </c>
      <c r="B37" s="75">
        <v>82000</v>
      </c>
      <c r="C37" s="75">
        <v>0</v>
      </c>
      <c r="D37" s="75">
        <v>82000</v>
      </c>
      <c r="E37" s="75">
        <v>49775</v>
      </c>
      <c r="F37" s="75">
        <v>42023</v>
      </c>
      <c r="G37" s="75">
        <f t="shared" si="6"/>
        <v>32225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56000</v>
      </c>
      <c r="C48" s="83">
        <f t="shared" si="9"/>
        <v>0</v>
      </c>
      <c r="D48" s="83">
        <f t="shared" si="9"/>
        <v>56000</v>
      </c>
      <c r="E48" s="83">
        <f t="shared" si="9"/>
        <v>26916.09</v>
      </c>
      <c r="F48" s="83">
        <f t="shared" si="9"/>
        <v>26916.09</v>
      </c>
      <c r="G48" s="83">
        <f t="shared" si="9"/>
        <v>29083.91</v>
      </c>
    </row>
    <row r="49" spans="1:7" x14ac:dyDescent="0.25">
      <c r="A49" s="85" t="s">
        <v>344</v>
      </c>
      <c r="B49" s="75">
        <v>39000</v>
      </c>
      <c r="C49" s="75">
        <v>0</v>
      </c>
      <c r="D49" s="75">
        <v>39000</v>
      </c>
      <c r="E49" s="75">
        <v>15999</v>
      </c>
      <c r="F49" s="75">
        <v>15999</v>
      </c>
      <c r="G49" s="75">
        <f>D49-E49</f>
        <v>23001</v>
      </c>
    </row>
    <row r="50" spans="1:7" x14ac:dyDescent="0.25">
      <c r="A50" s="85" t="s">
        <v>345</v>
      </c>
      <c r="B50" s="75">
        <v>15000</v>
      </c>
      <c r="C50" s="75">
        <v>0</v>
      </c>
      <c r="D50" s="75">
        <v>15000</v>
      </c>
      <c r="E50" s="75">
        <v>10917.09</v>
      </c>
      <c r="F50" s="75">
        <v>10917.09</v>
      </c>
      <c r="G50" s="75">
        <f t="shared" ref="G50:G57" si="10">D50-E50</f>
        <v>4082.91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2000</v>
      </c>
      <c r="C54" s="75">
        <v>0</v>
      </c>
      <c r="D54" s="75">
        <v>2000</v>
      </c>
      <c r="E54" s="75">
        <v>0</v>
      </c>
      <c r="F54" s="75">
        <v>0</v>
      </c>
      <c r="G54" s="75">
        <f t="shared" si="10"/>
        <v>2000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4657500</v>
      </c>
      <c r="C159" s="90">
        <f t="shared" si="37"/>
        <v>0</v>
      </c>
      <c r="D159" s="90">
        <f t="shared" si="37"/>
        <v>4657500</v>
      </c>
      <c r="E159" s="90">
        <f t="shared" si="37"/>
        <v>2592169.1399999997</v>
      </c>
      <c r="F159" s="90">
        <f t="shared" si="37"/>
        <v>2584417.1399999997</v>
      </c>
      <c r="G159" s="90">
        <f t="shared" si="37"/>
        <v>2065330.8599999999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G21 B18:F18 C37 B28:F28 B39:G47 B38:F38 B51:G53 B48:F48 B59:G61 B58:F58 B63:G70 B62:F62 B71:F92 B94:F159 B93:C93 E93:F93 B12:D12 C11 B16:G16 G13 E14:G14 G15 C19 C20 B26:G26 C22 C23 C25 C27 G29 G30 G31 C32 G33 C34 C35 C36 C49 C50 B55:G57 C54 G11 G19 G20 G22 G23 G24 G25 G27 G32 G34 G35 G36 G37 G49 G50 E54:G54 F12:G12 B17:D17 F17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Normal="100" workbookViewId="0">
      <selection activeCell="G11" sqref="G11"/>
    </sheetView>
  </sheetViews>
  <sheetFormatPr baseColWidth="10" defaultColWidth="11" defaultRowHeight="15" x14ac:dyDescent="0.25"/>
  <cols>
    <col min="1" max="1" width="54.28515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49" t="s">
        <v>380</v>
      </c>
      <c r="B1" s="150"/>
      <c r="C1" s="150"/>
      <c r="D1" s="150"/>
      <c r="E1" s="150"/>
      <c r="F1" s="150"/>
      <c r="G1" s="151"/>
    </row>
    <row r="2" spans="1:7" ht="15" customHeight="1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44" t="s">
        <v>4</v>
      </c>
      <c r="B7" s="146" t="s">
        <v>298</v>
      </c>
      <c r="C7" s="146"/>
      <c r="D7" s="146"/>
      <c r="E7" s="146"/>
      <c r="F7" s="146"/>
      <c r="G7" s="148" t="s">
        <v>299</v>
      </c>
    </row>
    <row r="8" spans="1:7" ht="30" x14ac:dyDescent="0.25">
      <c r="A8" s="14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47"/>
    </row>
    <row r="9" spans="1:7" ht="15.75" customHeight="1" x14ac:dyDescent="0.25">
      <c r="A9" s="26" t="s">
        <v>382</v>
      </c>
      <c r="B9" s="30">
        <f>SUM(B10:B17)</f>
        <v>4657500</v>
      </c>
      <c r="C9" s="30">
        <f t="shared" ref="C9:G9" si="0">SUM(C10:C17)</f>
        <v>0</v>
      </c>
      <c r="D9" s="30">
        <f t="shared" si="0"/>
        <v>4657500</v>
      </c>
      <c r="E9" s="30">
        <f t="shared" si="0"/>
        <v>2592169.14</v>
      </c>
      <c r="F9" s="30">
        <f t="shared" si="0"/>
        <v>2584417.14</v>
      </c>
      <c r="G9" s="30">
        <f t="shared" si="0"/>
        <v>2065330.86</v>
      </c>
    </row>
    <row r="10" spans="1:7" x14ac:dyDescent="0.25">
      <c r="A10" s="63" t="s">
        <v>565</v>
      </c>
      <c r="B10" s="75">
        <v>4657500</v>
      </c>
      <c r="C10" s="75">
        <v>0</v>
      </c>
      <c r="D10" s="75">
        <v>4657500</v>
      </c>
      <c r="E10" s="75">
        <v>2592169.14</v>
      </c>
      <c r="F10" s="75">
        <v>2584417.14</v>
      </c>
      <c r="G10" s="75">
        <v>2065330.86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4657500</v>
      </c>
      <c r="C29" s="4">
        <f t="shared" ref="C29:G29" si="2">SUM(C19,C9)</f>
        <v>0</v>
      </c>
      <c r="D29" s="4">
        <f t="shared" si="2"/>
        <v>4657500</v>
      </c>
      <c r="E29" s="4">
        <f t="shared" si="2"/>
        <v>2592169.14</v>
      </c>
      <c r="F29" s="4">
        <f t="shared" si="2"/>
        <v>2584417.14</v>
      </c>
      <c r="G29" s="4">
        <f t="shared" si="2"/>
        <v>2065330.86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 C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90" zoomScaleNormal="90" workbookViewId="0">
      <selection activeCell="I24" sqref="I24"/>
    </sheetView>
  </sheetViews>
  <sheetFormatPr baseColWidth="10" defaultColWidth="11" defaultRowHeight="15" x14ac:dyDescent="0.25"/>
  <cols>
    <col min="1" max="1" width="71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392</v>
      </c>
      <c r="B1" s="156"/>
      <c r="C1" s="156"/>
      <c r="D1" s="156"/>
      <c r="E1" s="156"/>
      <c r="F1" s="156"/>
      <c r="G1" s="156"/>
    </row>
    <row r="2" spans="1:7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44" t="s">
        <v>4</v>
      </c>
      <c r="B7" s="152" t="s">
        <v>298</v>
      </c>
      <c r="C7" s="153"/>
      <c r="D7" s="153"/>
      <c r="E7" s="153"/>
      <c r="F7" s="154"/>
      <c r="G7" s="148" t="s">
        <v>395</v>
      </c>
    </row>
    <row r="8" spans="1:7" ht="30" x14ac:dyDescent="0.25">
      <c r="A8" s="145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47"/>
    </row>
    <row r="9" spans="1:7" ht="16.5" customHeight="1" x14ac:dyDescent="0.25">
      <c r="A9" s="26" t="s">
        <v>397</v>
      </c>
      <c r="B9" s="30">
        <f>SUM(B10,B19,B27,B37)</f>
        <v>4657500</v>
      </c>
      <c r="C9" s="30">
        <f t="shared" ref="C9:G9" si="0">SUM(C10,C19,C27,C37)</f>
        <v>0</v>
      </c>
      <c r="D9" s="30">
        <f t="shared" si="0"/>
        <v>4657500</v>
      </c>
      <c r="E9" s="30">
        <f t="shared" si="0"/>
        <v>2592169.14</v>
      </c>
      <c r="F9" s="30">
        <f t="shared" si="0"/>
        <v>2584417.14</v>
      </c>
      <c r="G9" s="30">
        <f t="shared" si="0"/>
        <v>2065330.8599999999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4657500</v>
      </c>
      <c r="C19" s="47">
        <f t="shared" ref="C19:G19" si="2">SUM(C20:C26)</f>
        <v>0</v>
      </c>
      <c r="D19" s="47">
        <f t="shared" si="2"/>
        <v>4657500</v>
      </c>
      <c r="E19" s="47">
        <f t="shared" si="2"/>
        <v>2592169.14</v>
      </c>
      <c r="F19" s="47">
        <f t="shared" si="2"/>
        <v>2584417.14</v>
      </c>
      <c r="G19" s="47">
        <f t="shared" si="2"/>
        <v>2065330.8599999999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4657500</v>
      </c>
      <c r="C26" s="47">
        <v>0</v>
      </c>
      <c r="D26" s="47">
        <v>4657500</v>
      </c>
      <c r="E26" s="47">
        <v>2592169.14</v>
      </c>
      <c r="F26" s="47">
        <v>2584417.14</v>
      </c>
      <c r="G26" s="47">
        <f>+D26-E26</f>
        <v>2065330.8599999999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ht="30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ht="30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ht="30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ht="30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ht="30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ht="30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ht="30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ht="30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ht="30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45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ht="30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ht="30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4657500</v>
      </c>
      <c r="C77" s="4">
        <f t="shared" ref="C77:G77" si="10">C43+C9</f>
        <v>0</v>
      </c>
      <c r="D77" s="4">
        <f t="shared" si="10"/>
        <v>4657500</v>
      </c>
      <c r="E77" s="4">
        <f t="shared" si="10"/>
        <v>2592169.14</v>
      </c>
      <c r="F77" s="4">
        <f t="shared" si="10"/>
        <v>2584417.14</v>
      </c>
      <c r="G77" s="4">
        <f t="shared" si="10"/>
        <v>2065330.8599999999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5 B27:G77 C2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90" zoomScaleNormal="90" workbookViewId="0">
      <selection activeCell="G10" sqref="G10"/>
    </sheetView>
  </sheetViews>
  <sheetFormatPr baseColWidth="10" defaultColWidth="11" defaultRowHeight="15" x14ac:dyDescent="0.25"/>
  <cols>
    <col min="1" max="1" width="8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49" t="s">
        <v>431</v>
      </c>
      <c r="B1" s="141"/>
      <c r="C1" s="141"/>
      <c r="D1" s="141"/>
      <c r="E1" s="141"/>
      <c r="F1" s="141"/>
      <c r="G1" s="142"/>
    </row>
    <row r="2" spans="1:7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44" t="s">
        <v>433</v>
      </c>
      <c r="B7" s="147" t="s">
        <v>298</v>
      </c>
      <c r="C7" s="147"/>
      <c r="D7" s="147"/>
      <c r="E7" s="147"/>
      <c r="F7" s="147"/>
      <c r="G7" s="147" t="s">
        <v>299</v>
      </c>
    </row>
    <row r="8" spans="1:7" ht="30" x14ac:dyDescent="0.25">
      <c r="A8" s="145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57"/>
    </row>
    <row r="9" spans="1:7" ht="15.75" customHeight="1" x14ac:dyDescent="0.25">
      <c r="A9" s="26" t="s">
        <v>434</v>
      </c>
      <c r="B9" s="119">
        <f>SUM(B10,B11,B12,B15,B16,B19)</f>
        <v>3272471</v>
      </c>
      <c r="C9" s="119">
        <f t="shared" ref="C9:G9" si="0">SUM(C10,C11,C12,C15,C16,C19)</f>
        <v>0</v>
      </c>
      <c r="D9" s="119">
        <f t="shared" si="0"/>
        <v>3272471</v>
      </c>
      <c r="E9" s="119">
        <f t="shared" si="0"/>
        <v>1763804.56</v>
      </c>
      <c r="F9" s="119">
        <f t="shared" si="0"/>
        <v>1763804.56</v>
      </c>
      <c r="G9" s="119">
        <f t="shared" si="0"/>
        <v>1508666.44</v>
      </c>
    </row>
    <row r="10" spans="1:7" x14ac:dyDescent="0.25">
      <c r="A10" s="58" t="s">
        <v>435</v>
      </c>
      <c r="B10" s="75">
        <v>3272471</v>
      </c>
      <c r="C10" s="75">
        <v>0</v>
      </c>
      <c r="D10" s="75">
        <v>3272471</v>
      </c>
      <c r="E10" s="75">
        <v>1763804.56</v>
      </c>
      <c r="F10" s="75">
        <v>1763804.56</v>
      </c>
      <c r="G10" s="76">
        <f>D10-E10</f>
        <v>1508666.44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3272471</v>
      </c>
      <c r="C33" s="119">
        <f t="shared" ref="C33:G33" si="8">C21+C9</f>
        <v>0</v>
      </c>
      <c r="D33" s="119">
        <f t="shared" si="8"/>
        <v>3272471</v>
      </c>
      <c r="E33" s="119">
        <f t="shared" si="8"/>
        <v>1763804.56</v>
      </c>
      <c r="F33" s="119">
        <f t="shared" si="8"/>
        <v>1763804.56</v>
      </c>
      <c r="G33" s="119">
        <f t="shared" si="8"/>
        <v>1508666.44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IM206</cp:lastModifiedBy>
  <cp:revision/>
  <cp:lastPrinted>2024-03-20T14:35:03Z</cp:lastPrinted>
  <dcterms:created xsi:type="dcterms:W3CDTF">2023-03-16T22:14:51Z</dcterms:created>
  <dcterms:modified xsi:type="dcterms:W3CDTF">2025-01-23T20:11:02Z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