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ESTADOS FINANCIEROS\"/>
    </mc:Choice>
  </mc:AlternateContent>
  <xr:revisionPtr revIDLastSave="0" documentId="8_{9305D27C-FE96-4B64-BDFC-D8DDE0AA8D92}"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<sst xmlns="http://schemas.openxmlformats.org/spreadsheetml/2006/main" count="1054" uniqueCount="310">
  <si>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</si>
  <si>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</si>
  <si>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</si>
  <si>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</si>
  <si>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</si>
  <si>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</si>
  <si>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</si>
  <si>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</si>
  <si>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</si>
  <si>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</si>
  <si>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</si>
  <si>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</si>
  <si>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</si>
  <si>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</si>
  <si>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</si>
  <si>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</si>
  <si>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</si>
  <si>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</si>
  <si>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</si>
  <si>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</si>
  <si>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</si>
  <si>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</si>
  <si>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</si>
  <si>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</si>
  <si>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</si>
  <si>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</si>
  <si>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</si>
  <si>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</si>
  <si>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</si>
  <si>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</si>
  <si>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</si>
  <si>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</si>
  <si>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</si>
  <si>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</si>
  <si>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</si>
  <si>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</si>
  <si>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</si>
  <si>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</si>
  <si>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</si>
  <si>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</si>
  <si>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</si>
  <si>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</si>
  <si>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</si>
  <si>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</si>
  <si>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</si>
  <si>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</si>
  <si>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</si>
  <si>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</si>
  <si>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</si>
  <si>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</si>
  <si>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</si>
  <si>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</si>
  <si>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</si>
  <si>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</si>
  <si>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</si>
  <si>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</si>
  <si>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</si>
  <si>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</si>
  <si>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</si>
  <si>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</si>
  <si>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</si>
  <si>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</si>
  <si>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</si>
  <si>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</si>
  <si>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</si>
  <si>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</si>
  <si>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</si>
  <si>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</si>
  <si>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</si>
  <si>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</si>
  <si>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</si>
  <si>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</si>
  <si>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</si>
  <si>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</si>
  <si>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</si>
  <si>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</si>
  <si>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</si>
  <si>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</si>
  <si>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</si>
  <si>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</si>
  <si>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</si>
  <si>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</si>
  <si>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</si>
  <si>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</si>
  <si>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</si>
  <si>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</si>
  <si>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</si>
  <si>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</si>
  <si>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</si>
  <si>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</si>
  <si>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</si>
  <si>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</si>
  <si>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</si>
  <si>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</si>
  <si>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</si>
  <si>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</si>
  <si>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</si>
  <si>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</si>
  <si>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</si>
  <si>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</si>
  <si>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</si>
  <si>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</si>
  <si>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</si>
  <si>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</si>
  <si>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</si>
  <si>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</si>
  <si>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</si>
  <si>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</si>
  <si>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</si>
  <si>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</si>
  <si>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</si>
  <si>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</si>
  <si>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</si>
  <si>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</si>
  <si>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</si>
  <si>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</si>
  <si>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</si>
  <si>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</si>
  <si>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</si>
  <si>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</si>
  <si>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</si>
  <si>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</si>
  <si>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</si>
  <si>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</si>
  <si>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</si>
  <si>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</si>
  <si>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</si>
  <si>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</si>
  <si>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</si>
  <si>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</si>
  <si>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</si>
  <si>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</si>
  <si>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</si>
  <si>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</si>
  <si>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</si>
  <si>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</si>
  <si>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</si>
  <si>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</si>
  <si>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</si>
  <si>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</si>
  <si>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</si>
  <si>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</si>
  <si>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</si>
  <si>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</si>
  <si>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</si>
  <si>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</si>
  <si>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</si>
  <si>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</si>
  <si>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</si>
  <si>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</si>
  <si>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</si>
  <si>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</si>
  <si>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</si>
  <si>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</si>
  <si>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</si>
  <si>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</si>
  <si>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</si>
  <si>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</si>
  <si>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</si>
  <si>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</si>
  <si>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</si>
  <si>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</si>
  <si>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</si>
  <si>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</si>
  <si>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</si>
  <si>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</si>
  <si>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</si>
  <si>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</si>
  <si>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</si>
  <si>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</si>
  <si>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</si>
  <si>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</si>
  <si>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</si>
  <si>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</si>
  <si>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</si>
  <si>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</si>
  <si>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</si>
  <si>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</si>
  <si>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</si>
  <si>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</si>
  <si>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</si>
  <si>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</si>
  <si>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</si>
  <si>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</si>
  <si>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</si>
  <si>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</si>
  <si>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</si>
  <si>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</si>
  <si>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</si>
  <si>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</si>
  <si>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</si>
  <si>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</si>
  <si>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</si>
  <si>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</si>
  <si>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</si>
  <si>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</si>
  <si>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</si>
  <si>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</si>
  <si>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</si>
  <si>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</si>
  <si>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</si>
  <si>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</si>
  <si>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</si>
  <si>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</si>
  <si>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</si>
  <si>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</si>
  <si>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</si>
  <si>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</si>
  <si>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</si>
  <si>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</si>
  <si>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</si>
  <si>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</si>
  <si>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</si>
  <si>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</si>
  <si>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</si>
  <si>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</si>
  <si>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</si>
  <si>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</si>
  <si>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</si>
  <si>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</si>
  <si>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</si>
  <si>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</si>
  <si>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</si>
  <si>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</si>
  <si>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</si>
  <si>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</si>
  <si>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</si>
  <si>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</si>
  <si>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</si>
  <si>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</si>
  <si>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</si>
  <si>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</si>
  <si>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</si>
  <si>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</si>
  <si>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</si>
  <si>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</si>
  <si>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</si>
  <si>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</si>
  <si>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</si>
  <si>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</si>
  <si>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</si>
  <si>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</si>
  <si>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</si>
  <si>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</si>
  <si>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</si>
  <si>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</si>
  <si>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</si>
  <si>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</si>
  <si>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</si>
  <si>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</si>
  <si>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</si>
  <si>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</si>
  <si>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</si>
  <si>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</si>
  <si>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</si>
  <si>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</si>
  <si>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</si>
  <si>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</si>
  <si>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</si>
  <si>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</si>
  <si>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</si>
  <si>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</si>
  <si>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</si>
  <si>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</si>
  <si>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</si>
  <si>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</si>
  <si>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</si>
  <si>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</si>
  <si>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</si>
  <si>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</si>
  <si>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</si>
  <si>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</si>
  <si>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</si>
  <si>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</si>
  <si>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</si>
  <si>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</si>
  <si>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</si>
  <si>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</si>
  <si>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</si>
  <si>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</si>
  <si>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</si>
  <si>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</si>
  <si>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</si>
  <si>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</si>
  <si>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</si>
  <si>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</si>
  <si>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</si>
  <si>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</si>
  <si>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</si>
  <si>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</si>
  <si>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</si>
  <si>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</si>
  <si>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</si>
  <si>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Salamanca para las Mujeres
Estado de Actividades
Del 1 de Enero al 31 de Diciembre de 2024
(Cifras en Pesos)</t>
  </si>
  <si>
    <t>Instituto Municipal de Salamanca para las Mujeres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</si>
  <si>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</si>
  <si>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</si>
  <si>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</si>
  <si>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</si>
  <si>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</si>
  <si>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</si>
  <si>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</si>
  <si>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</si>
  <si>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Salamanca para las Mujeres
Estado de Variación en la Hacienda Pública
Del 1 de Enero 31 de Diciembre de 2024
(Cifras en Pesos)</t>
  </si>
  <si>
    <t>Instituto Municipal de Salamanca para las Mujeres
Estado de Cambios en la Situación Financiera
Del 1 de Enero al 31 de Diciembre de 2024
(Cifras en Pesos)</t>
  </si>
  <si>
    <t>Instituto Municipal de Salamanca para las Mujeres
Estado de Flujos de Efectivo
Del 1 de Enero al 31 de Diciembre de 2024
(Cifras en Pesos)</t>
  </si>
  <si>
    <t>Instituto Municipal de Salamanca para las Mujeres
Estado Analítico del Activo
Del 1 de Enero al 31 de Diciembre de 2024
(Cifras en Pesos)</t>
  </si>
  <si>
    <t>Instituto Municipal de Salamanca para las Mujeres
Estado Analítico de la Deuda y Otros Pasivos
Del 1 de Enero al 31 de Diciembre de 2024
(Cifras en Pesos)</t>
  </si>
  <si>
    <t>Instituto Municipal de Salamanca para las Mujeres</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</si>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</sst>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F9" sqref="F9"/>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Instituto Municipal de Salamanca para las Mujeres</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1999070.0300000003</v>
      </c>
      <c r="E7" s="251" t="s">
        <v>275</v>
      </c>
      <c r="F7" s="101">
        <f>IF(ESF!E36&gt;0,ESF!E36,ESF!E36*-1)</f>
        <v>1999070.03</v>
      </c>
      <c r="G7" s="102">
        <f>ROUND(D7-F7,2)</f>
        <v>0</v>
      </c>
      <c r="H7" s="103" t="s">
        <v>285</v>
      </c>
      <c r="I7" s="104">
        <f>IF(ACT!C68&gt;0,ACT!C68,ACT!C68*-1)</f>
        <v>752205.36999999965</v>
      </c>
      <c r="J7" s="105" t="s">
        <v>275</v>
      </c>
      <c r="K7" s="218">
        <f>IF(ESF!F36&gt;0,ESF!F36,ESF!F36*-1)</f>
        <v>752205.37</v>
      </c>
      <c r="L7" s="106">
        <f>ROUND(I7-K7,2)</f>
        <v>0</v>
      </c>
      <c r="M7" s="190" t="s">
        <v>205</v>
      </c>
    </row>
    <row r="8" spans="1:13" ht="12" thickBot="1" x14ac:dyDescent="0.25">
      <c r="A8" s="89" t="s">
        <v>12</v>
      </c>
      <c r="B8" s="226" t="s">
        <v>205</v>
      </c>
      <c r="C8" s="107" t="s">
        <v>286</v>
      </c>
      <c r="D8" s="101">
        <f>IF(ACT!B68&gt;0,ACT!B68,ACT!B68*-1)</f>
        <v>1999070.0300000003</v>
      </c>
      <c r="E8" s="109" t="s">
        <v>289</v>
      </c>
      <c r="F8" s="108">
        <f>IF(VHP!D28&gt;0,VHP!D28,VHP!D28*-1)</f>
        <v>1999070.03</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752205.36999999965</v>
      </c>
      <c r="J9" s="115" t="s">
        <v>289</v>
      </c>
      <c r="K9" s="114">
        <f>IF(VHP!D10&gt;0,VHP!D10,VHP!D10*-1)</f>
        <v>752205.37</v>
      </c>
      <c r="L9" s="116">
        <f>ROUND(I9-K9,2)</f>
        <v>0</v>
      </c>
      <c r="M9" s="191" t="s">
        <v>205</v>
      </c>
    </row>
    <row r="10" spans="1:13" ht="12" thickBot="1" x14ac:dyDescent="0.25">
      <c r="A10" s="89" t="s">
        <v>17</v>
      </c>
      <c r="B10" s="226" t="s">
        <v>205</v>
      </c>
      <c r="C10" s="117"/>
      <c r="D10" s="118"/>
      <c r="E10" s="119" t="s">
        <v>289</v>
      </c>
      <c r="F10" s="108">
        <f>IF(VHP!D29&gt;0,VHP!D29,VHP!D29*-1)</f>
        <v>752205.37</v>
      </c>
      <c r="G10" s="121"/>
      <c r="H10" s="113" t="s">
        <v>285</v>
      </c>
      <c r="I10" s="104">
        <f>IF(ACT!C68&gt;0,ACT!C68,ACT!C68*-1)</f>
        <v>752205.36999999965</v>
      </c>
      <c r="J10" s="122"/>
      <c r="K10" s="123"/>
      <c r="L10" s="116">
        <f>ROUND(F10-I10,2)</f>
        <v>0</v>
      </c>
      <c r="M10" s="191" t="s">
        <v>205</v>
      </c>
    </row>
    <row r="11" spans="1:13" ht="12" thickBot="1" x14ac:dyDescent="0.25">
      <c r="A11" s="89" t="s">
        <v>19</v>
      </c>
      <c r="B11" s="226" t="s">
        <v>205</v>
      </c>
      <c r="C11" s="113" t="s">
        <v>275</v>
      </c>
      <c r="D11" s="124">
        <f>IF(ESF!E36&gt;0,ESF!E36,ESF!E36*-1)</f>
        <v>1999070.03</v>
      </c>
      <c r="E11" s="125" t="s">
        <v>285</v>
      </c>
      <c r="F11" s="126">
        <f>IF(ACT!B68&gt;0,ACT!B68,ACT!B68*-1)</f>
        <v>1999070.0300000003</v>
      </c>
      <c r="G11" s="127">
        <f t="shared" ref="G11:G28" si="0">ROUND(D11-F11,2)</f>
        <v>0</v>
      </c>
      <c r="H11" s="113" t="s">
        <v>275</v>
      </c>
      <c r="I11" s="128">
        <f>IF(ESF!F36&gt;0,ESF!F36,ESF!F36*-1)</f>
        <v>752205.37</v>
      </c>
      <c r="J11" s="115" t="s">
        <v>285</v>
      </c>
      <c r="K11" s="114">
        <f>IF(ACT!C68&gt;0,ACT!C68,ACT!C68*-1)</f>
        <v>752205.36999999965</v>
      </c>
      <c r="L11" s="116">
        <f>ROUND(I11-K11,2)</f>
        <v>0</v>
      </c>
      <c r="M11" s="191" t="s">
        <v>205</v>
      </c>
    </row>
    <row r="12" spans="1:13" x14ac:dyDescent="0.2">
      <c r="A12" s="90" t="s">
        <v>22</v>
      </c>
      <c r="B12" s="228" t="s">
        <v>162</v>
      </c>
      <c r="C12" s="129" t="s">
        <v>275</v>
      </c>
      <c r="D12" s="130">
        <f>IF(ESF!B5&gt;0,ESF!B5,ESF!B5*-1)</f>
        <v>2100610.9500000002</v>
      </c>
      <c r="E12" s="131" t="s">
        <v>276</v>
      </c>
      <c r="F12" s="253">
        <f>IF(EAA!E5&gt;0,EAA!E5,EAA!E5*-1)</f>
        <v>2100610.9499999993</v>
      </c>
      <c r="G12" s="133">
        <f t="shared" si="0"/>
        <v>0</v>
      </c>
      <c r="H12" s="134" t="s">
        <v>275</v>
      </c>
      <c r="I12" s="254">
        <f>IF(ESF!C5&gt;0,ESF!C5,ESF!C5*-1)</f>
        <v>1401392.24</v>
      </c>
      <c r="J12" s="135" t="s">
        <v>276</v>
      </c>
      <c r="K12" s="178">
        <f>IF(EAA!B5&gt;0,EAA!B5,EAA!B5*-1)</f>
        <v>1401392.24</v>
      </c>
      <c r="L12" s="137">
        <f t="shared" ref="L12:L43" si="1">ROUND(I12-K12,2)</f>
        <v>0</v>
      </c>
      <c r="M12" s="192" t="s">
        <v>162</v>
      </c>
    </row>
    <row r="13" spans="1:13" x14ac:dyDescent="0.2">
      <c r="A13" s="91"/>
      <c r="B13" s="219" t="s">
        <v>164</v>
      </c>
      <c r="C13" s="138" t="s">
        <v>275</v>
      </c>
      <c r="D13" s="139">
        <f>IF(ESF!B6&gt;0,ESF!B6,ESF!B6*-1)</f>
        <v>0</v>
      </c>
      <c r="E13" s="140" t="s">
        <v>276</v>
      </c>
      <c r="F13" s="120">
        <f>IF(EAA!E6&gt;0,EAA!E6,EAA!E6*-1)</f>
        <v>0</v>
      </c>
      <c r="G13" s="141">
        <f t="shared" si="0"/>
        <v>0</v>
      </c>
      <c r="H13" s="142" t="s">
        <v>275</v>
      </c>
      <c r="I13" s="143">
        <f>IF(ESF!C6&gt;0,ESF!C6,ESF!C6*-1)</f>
        <v>0</v>
      </c>
      <c r="J13" s="119" t="s">
        <v>276</v>
      </c>
      <c r="K13" s="143">
        <f>IF(EAA!B6&gt;0,EAA!B6,EAA!B6*-1)</f>
        <v>0</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715053.91</v>
      </c>
      <c r="E22" s="140" t="s">
        <v>276</v>
      </c>
      <c r="F22" s="120">
        <f>IF(EAA!E16&gt;0,EAA!E16,EAA!E16*-1)</f>
        <v>715053.91</v>
      </c>
      <c r="G22" s="141">
        <f t="shared" si="0"/>
        <v>0</v>
      </c>
      <c r="H22" s="142" t="s">
        <v>275</v>
      </c>
      <c r="I22" s="143">
        <f>IF(ESF!C19&gt;0,ESF!C19,ESF!C19*-1)</f>
        <v>683841.82</v>
      </c>
      <c r="J22" s="119" t="s">
        <v>276</v>
      </c>
      <c r="K22" s="143">
        <f>IF(EAA!B16&gt;0,EAA!B16,EAA!B16*-1)</f>
        <v>683841.82</v>
      </c>
      <c r="L22" s="144">
        <f t="shared" si="1"/>
        <v>0</v>
      </c>
      <c r="M22" s="193" t="s">
        <v>186</v>
      </c>
    </row>
    <row r="23" spans="1:13" x14ac:dyDescent="0.2">
      <c r="A23" s="91"/>
      <c r="B23" s="219" t="s">
        <v>188</v>
      </c>
      <c r="C23" s="138" t="s">
        <v>275</v>
      </c>
      <c r="D23" s="139">
        <f>IF(ESF!B20&gt;0,ESF!B20,ESF!B20*-1)</f>
        <v>25212</v>
      </c>
      <c r="E23" s="140" t="s">
        <v>276</v>
      </c>
      <c r="F23" s="120">
        <f>IF(EAA!E17&gt;0,EAA!E17,EAA!E17*-1)</f>
        <v>25212</v>
      </c>
      <c r="G23" s="141">
        <f t="shared" si="0"/>
        <v>0</v>
      </c>
      <c r="H23" s="142" t="s">
        <v>275</v>
      </c>
      <c r="I23" s="143">
        <f>IF(ESF!C20&gt;0,ESF!C20,ESF!C20*-1)</f>
        <v>25212</v>
      </c>
      <c r="J23" s="119" t="s">
        <v>276</v>
      </c>
      <c r="K23" s="143">
        <f>IF(EAA!B17&gt;0,EAA!B17,EAA!B17*-1)</f>
        <v>25212</v>
      </c>
      <c r="L23" s="144">
        <f t="shared" si="1"/>
        <v>0</v>
      </c>
      <c r="M23" s="193" t="s">
        <v>188</v>
      </c>
    </row>
    <row r="24" spans="1:13" ht="22.5" x14ac:dyDescent="0.2">
      <c r="A24" s="91"/>
      <c r="B24" s="219" t="s">
        <v>190</v>
      </c>
      <c r="C24" s="138" t="s">
        <v>275</v>
      </c>
      <c r="D24" s="139">
        <f>IF(ESF!B21&gt;0,ESF!B21,ESF!B21*-1)</f>
        <v>509284.4</v>
      </c>
      <c r="E24" s="140" t="s">
        <v>276</v>
      </c>
      <c r="F24" s="120">
        <f>IF(EAA!E18&gt;0,EAA!E18,EAA!E18*-1)</f>
        <v>509284.39999999997</v>
      </c>
      <c r="G24" s="141">
        <f t="shared" si="0"/>
        <v>0</v>
      </c>
      <c r="H24" s="142" t="s">
        <v>275</v>
      </c>
      <c r="I24" s="143">
        <f>IF(ESF!C21&gt;0,ESF!C21,ESF!C21*-1)</f>
        <v>416107.48</v>
      </c>
      <c r="J24" s="119" t="s">
        <v>276</v>
      </c>
      <c r="K24" s="143">
        <f>IF(EAA!B18&gt;0,EAA!B18,EAA!B18*-1)</f>
        <v>416107.48</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2100610.9500000002</v>
      </c>
      <c r="E28" s="156" t="s">
        <v>277</v>
      </c>
      <c r="F28" s="124">
        <f>IF(EFE!B65&gt;0,EFE!B65,EFE!B65*-1)</f>
        <v>2100610.9500000002</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1401392.24</v>
      </c>
      <c r="J29" s="115" t="s">
        <v>277</v>
      </c>
      <c r="K29" s="114">
        <f>IF(EFE!B63&gt;0,EFE!B63,EFE!B63*-1)</f>
        <v>1401392.24</v>
      </c>
      <c r="L29" s="116">
        <f t="shared" si="1"/>
        <v>0</v>
      </c>
      <c r="M29" s="191" t="s">
        <v>162</v>
      </c>
    </row>
    <row r="30" spans="1:13" ht="12" thickBot="1" x14ac:dyDescent="0.25">
      <c r="A30" s="89" t="s">
        <v>30</v>
      </c>
      <c r="B30" s="226" t="s">
        <v>278</v>
      </c>
      <c r="C30" s="154" t="s">
        <v>275</v>
      </c>
      <c r="D30" s="124">
        <f>IF(ESF!B28&gt;0,ESF!B28,ESF!B28*-1)</f>
        <v>2331592.46</v>
      </c>
      <c r="E30" s="115" t="s">
        <v>275</v>
      </c>
      <c r="F30" s="124">
        <f>IF(ESF!E48&gt;0,ESF!E48,ESF!E48*-1)</f>
        <v>2331592.4600000004</v>
      </c>
      <c r="G30" s="127">
        <f>ROUND(D30-F30,2)</f>
        <v>0</v>
      </c>
      <c r="H30" s="113" t="s">
        <v>275</v>
      </c>
      <c r="I30" s="114">
        <f>IF(ESF!C28&gt;0,ESF!C28,ESF!C28*-1)</f>
        <v>1694338.58</v>
      </c>
      <c r="J30" s="115" t="s">
        <v>275</v>
      </c>
      <c r="K30" s="114">
        <f>IF(ESF!F48&gt;0,ESF!F48,ESF!F48*-1)</f>
        <v>1694338.5799999998</v>
      </c>
      <c r="L30" s="116">
        <f t="shared" si="1"/>
        <v>0</v>
      </c>
      <c r="M30" s="191" t="s">
        <v>278</v>
      </c>
    </row>
    <row r="31" spans="1:13" ht="12" thickBot="1" x14ac:dyDescent="0.25">
      <c r="A31" s="89" t="s">
        <v>33</v>
      </c>
      <c r="B31" s="226" t="s">
        <v>279</v>
      </c>
      <c r="C31" s="154" t="s">
        <v>275</v>
      </c>
      <c r="D31" s="124">
        <f>IF(ESF!E26&gt;0,ESF!E26,ESF!E26*-1)</f>
        <v>46146.47</v>
      </c>
      <c r="E31" s="115" t="s">
        <v>290</v>
      </c>
      <c r="F31" s="124">
        <f>IF(ADP!E34&gt;0,ADP!E34,ADP!E34*-1)</f>
        <v>46146.47</v>
      </c>
      <c r="G31" s="127">
        <f>ROUND(D31-F31,2)</f>
        <v>0</v>
      </c>
      <c r="H31" s="113" t="s">
        <v>275</v>
      </c>
      <c r="I31" s="114">
        <f>IF(ESF!F26&gt;0,ESF!F26,ESF!F26*-1)</f>
        <v>45046.76</v>
      </c>
      <c r="J31" s="115" t="s">
        <v>290</v>
      </c>
      <c r="K31" s="114">
        <f>IF(ADP!D34&gt;0,ADP!D34,ADP!D34*-1)</f>
        <v>45046.76</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1649291.8199999998</v>
      </c>
      <c r="J34" s="115" t="s">
        <v>289</v>
      </c>
      <c r="K34" s="114">
        <f>IF(VHP!F9&gt;0,VHP!F9,VHP!F9*-1)</f>
        <v>1649291.8199999998</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2285445.9900000002</v>
      </c>
      <c r="E37" s="115" t="s">
        <v>289</v>
      </c>
      <c r="F37" s="124">
        <f>IF(VHP!F38&gt;0,VHP!F38,VHP!F38*-1)</f>
        <v>2285445.9900000002</v>
      </c>
      <c r="G37" s="127">
        <f>ROUND(D37-F37,2)</f>
        <v>0</v>
      </c>
      <c r="H37" s="113" t="s">
        <v>275</v>
      </c>
      <c r="I37" s="114">
        <f>IF(ESF!F46&gt;0,ESF!F46,ESF!F46*-1)</f>
        <v>1649291.8199999998</v>
      </c>
      <c r="J37" s="115" t="s">
        <v>289</v>
      </c>
      <c r="K37" s="114">
        <f>IF(VHP!F20&gt;0,VHP!F20,VHP!F20*-1)</f>
        <v>1649291.8199999998</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1649291.8199999998</v>
      </c>
      <c r="J40" s="115" t="s">
        <v>275</v>
      </c>
      <c r="K40" s="114">
        <f>IF(ESF!F35&gt;0,ESF!F35,ESF!F35*-1)</f>
        <v>1649291.8199999998</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2285445.9900000002</v>
      </c>
      <c r="E43" s="115" t="s">
        <v>275</v>
      </c>
      <c r="F43" s="163">
        <f>IF(ESF!E46&gt;0,ESF!E46,ESF!E46*-1)</f>
        <v>2285445.9900000002</v>
      </c>
      <c r="G43" s="127">
        <f t="shared" ref="G43:G49" si="2">ROUND(D43-F43,2)</f>
        <v>0</v>
      </c>
      <c r="H43" s="113" t="s">
        <v>289</v>
      </c>
      <c r="I43" s="114">
        <f>IF(VHP!F20&gt;0,VHP!F20,VHP!F20*-1)</f>
        <v>1649291.8199999998</v>
      </c>
      <c r="J43" s="115" t="s">
        <v>275</v>
      </c>
      <c r="K43" s="114">
        <f>IF(ESF!F46&gt;0,ESF!F46,ESF!F46*-1)</f>
        <v>1649291.8199999998</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4296</v>
      </c>
      <c r="E45" s="119" t="s">
        <v>291</v>
      </c>
      <c r="F45" s="168">
        <f>IF(CSF!$B47&gt;0,CSF!$B47,CSF!$C47)</f>
        <v>4296</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615006.49</v>
      </c>
      <c r="E50" s="115" t="s">
        <v>291</v>
      </c>
      <c r="F50" s="163">
        <f>IF(CSF!$B52&gt;0,CSF!$B52,CSF!$C52)</f>
        <v>615006.49</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1246864.6600000001</v>
      </c>
      <c r="E53" s="115" t="s">
        <v>291</v>
      </c>
      <c r="F53" s="163">
        <f>IF(CSF!$B51&gt;0,CSF!$B51,CSF!$C51)</f>
        <v>1246864.6599999999</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1999070.03</v>
      </c>
      <c r="E54" s="135" t="s">
        <v>275</v>
      </c>
      <c r="F54" s="164">
        <f>IF(ESF!E36&gt;0,ESF!E36,ESF!E36*-1)</f>
        <v>1999070.03</v>
      </c>
      <c r="G54" s="133">
        <f t="shared" si="3"/>
        <v>0</v>
      </c>
      <c r="H54" s="272"/>
      <c r="I54" s="273"/>
      <c r="J54" s="273"/>
      <c r="K54" s="273"/>
      <c r="L54" s="274"/>
      <c r="M54" s="206" t="s">
        <v>156</v>
      </c>
    </row>
    <row r="55" spans="1:13" ht="12" thickBot="1" x14ac:dyDescent="0.25">
      <c r="A55" s="92"/>
      <c r="B55" s="238" t="s">
        <v>156</v>
      </c>
      <c r="C55" s="162" t="s">
        <v>289</v>
      </c>
      <c r="D55" s="148">
        <f>IF(VHP!D28&gt;0,VHP!D28,VHP!D28*-1)</f>
        <v>1999070.03</v>
      </c>
      <c r="E55" s="151" t="s">
        <v>285</v>
      </c>
      <c r="F55" s="169">
        <f>IF(ACT!B68&gt;0,ACT!B68,ACT!B68*-1)</f>
        <v>1999070.0300000003</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752205.37</v>
      </c>
      <c r="J56" s="179" t="s">
        <v>275</v>
      </c>
      <c r="K56" s="178">
        <f>IF(ESF!F36&gt;0,ESF!F36,ESF!F36*-1)</f>
        <v>752205.37</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752205.37</v>
      </c>
      <c r="J57" s="119" t="s">
        <v>285</v>
      </c>
      <c r="K57" s="181">
        <f>IF(ACT!C68&gt;0,ACT!C68,ACT!C68*-1)</f>
        <v>752205.36999999965</v>
      </c>
      <c r="L57" s="144">
        <f t="shared" si="4"/>
        <v>0</v>
      </c>
      <c r="M57" s="204" t="s">
        <v>156</v>
      </c>
    </row>
    <row r="58" spans="1:13" x14ac:dyDescent="0.2">
      <c r="A58" s="100" t="s">
        <v>68</v>
      </c>
      <c r="B58" s="248" t="s">
        <v>206</v>
      </c>
      <c r="C58" s="167" t="s">
        <v>289</v>
      </c>
      <c r="D58" s="120">
        <f>IF(VHP!D29&gt;0,VHP!D29,VHP!D29*-1)</f>
        <v>752205.37</v>
      </c>
      <c r="E58" s="175"/>
      <c r="F58" s="175"/>
      <c r="G58" s="175"/>
      <c r="H58" s="281"/>
      <c r="I58" s="282"/>
      <c r="J58" s="119" t="s">
        <v>275</v>
      </c>
      <c r="K58" s="143">
        <f>IF(ESF!F36&gt;0,ESF!F36,ESF!F36*-1)</f>
        <v>752205.37</v>
      </c>
      <c r="L58" s="144">
        <f>ROUND((D58-K58),2)</f>
        <v>0</v>
      </c>
      <c r="M58" s="208" t="s">
        <v>206</v>
      </c>
    </row>
    <row r="59" spans="1:13" ht="12" thickBot="1" x14ac:dyDescent="0.25">
      <c r="A59" s="92"/>
      <c r="B59" s="249" t="s">
        <v>206</v>
      </c>
      <c r="C59" s="170" t="s">
        <v>289</v>
      </c>
      <c r="D59" s="171">
        <f>IF(VHP!D29&gt;0,VHP!D29,VHP!D29*-1)</f>
        <v>752205.37</v>
      </c>
      <c r="E59" s="175"/>
      <c r="F59" s="175"/>
      <c r="G59" s="175"/>
      <c r="H59" s="275"/>
      <c r="I59" s="283"/>
      <c r="J59" s="172" t="s">
        <v>286</v>
      </c>
      <c r="K59" s="181">
        <f>IF(ACT!C68&gt;0,ACT!C68,ACT!C68*-1)</f>
        <v>752205.36999999965</v>
      </c>
      <c r="L59" s="182">
        <f>ROUND((D59-K59),2)</f>
        <v>0</v>
      </c>
      <c r="M59" s="203" t="s">
        <v>206</v>
      </c>
    </row>
    <row r="60" spans="1:13" ht="12" thickBot="1" x14ac:dyDescent="0.25">
      <c r="A60" s="95" t="s">
        <v>72</v>
      </c>
      <c r="B60" s="241" t="s">
        <v>162</v>
      </c>
      <c r="C60" s="113" t="s">
        <v>291</v>
      </c>
      <c r="D60" s="163">
        <f>IF(CSF!$B5&gt;0,CSF!$B5,CSF!$C5)</f>
        <v>699218.71</v>
      </c>
      <c r="E60" s="115" t="s">
        <v>277</v>
      </c>
      <c r="F60" s="163">
        <f>IF(EFE!B61&gt;0,EFE!B61,EFE!B61*-1)</f>
        <v>699218.7100000002</v>
      </c>
      <c r="G60" s="127">
        <f>ROUND(D60-F60,2)</f>
        <v>0</v>
      </c>
      <c r="H60" s="269"/>
      <c r="I60" s="270"/>
      <c r="J60" s="270"/>
      <c r="K60" s="270"/>
      <c r="L60" s="271"/>
      <c r="M60" s="209" t="s">
        <v>162</v>
      </c>
    </row>
    <row r="61" spans="1:13" x14ac:dyDescent="0.2">
      <c r="A61" s="93" t="s">
        <v>75</v>
      </c>
      <c r="B61" s="242" t="s">
        <v>162</v>
      </c>
      <c r="C61" s="134" t="s">
        <v>291</v>
      </c>
      <c r="D61" s="164">
        <f>IF(CSF!$B5&gt;0,CSF!$B5,CSF!$C5)</f>
        <v>699218.71</v>
      </c>
      <c r="E61" s="135" t="s">
        <v>276</v>
      </c>
      <c r="F61" s="164">
        <f>IF(EAA!F5&gt;0,EAA!F5,EAA!F5*-1)</f>
        <v>699218.70999999926</v>
      </c>
      <c r="G61" s="133">
        <f>ROUND(D61-F61,2)</f>
        <v>0</v>
      </c>
      <c r="H61" s="272"/>
      <c r="I61" s="273"/>
      <c r="J61" s="273"/>
      <c r="K61" s="273"/>
      <c r="L61" s="274"/>
      <c r="M61" s="210" t="s">
        <v>162</v>
      </c>
    </row>
    <row r="62" spans="1:13" x14ac:dyDescent="0.2">
      <c r="A62" s="96"/>
      <c r="B62" s="222" t="s">
        <v>164</v>
      </c>
      <c r="C62" s="167" t="s">
        <v>291</v>
      </c>
      <c r="D62" s="168">
        <f>IF(CSF!$B6&gt;0,CSF!$B6,CSF!$C6)</f>
        <v>0</v>
      </c>
      <c r="E62" s="119" t="s">
        <v>276</v>
      </c>
      <c r="F62" s="168">
        <f>IF(EAA!F6&gt;0,EAA!F6,EAA!F6*-1)</f>
        <v>0</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31212.09</v>
      </c>
      <c r="E71" s="119" t="s">
        <v>276</v>
      </c>
      <c r="F71" s="168">
        <f>IF(EAA!F16&gt;0,EAA!F16,EAA!F16*-1)</f>
        <v>31212.090000000084</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93176.92</v>
      </c>
      <c r="E73" s="119" t="s">
        <v>276</v>
      </c>
      <c r="F73" s="168">
        <f>IF(EAA!F18&gt;0,EAA!F18,EAA!F18*-1)</f>
        <v>93176.919999999984</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1246864.6599999999</v>
      </c>
      <c r="E80" s="115" t="s">
        <v>289</v>
      </c>
      <c r="F80" s="163">
        <f>IF((VHP!D28+VHP!D29)&gt;0,VHP!D28+VHP!D29,(VHP!D28+VHP!D29)*-1)</f>
        <v>1246864.6600000001</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699218.7100000002</v>
      </c>
      <c r="E81" s="115" t="s">
        <v>291</v>
      </c>
      <c r="F81" s="163">
        <f>IF(CSF!$B5&gt;0,CSF!$B5,CSF!$C5)</f>
        <v>699218.71</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2100610.9500000002</v>
      </c>
      <c r="E82" s="115" t="s">
        <v>275</v>
      </c>
      <c r="F82" s="163">
        <f>IF(ESF!B5&gt;0,ESF!B5,ESF!B5*-1)</f>
        <v>2100610.9500000002</v>
      </c>
      <c r="G82" s="127">
        <f t="shared" si="6"/>
        <v>0</v>
      </c>
      <c r="H82" s="113" t="s">
        <v>277</v>
      </c>
      <c r="I82" s="114">
        <f>IF(EFE!C65&gt;0,EFE!C65,EFE!C65*-1)</f>
        <v>1401392.24</v>
      </c>
      <c r="J82" s="115" t="s">
        <v>275</v>
      </c>
      <c r="K82" s="114">
        <f>IF(ESF!C5&gt;0,ESF!C5,ESF!C5*-1)</f>
        <v>1401392.24</v>
      </c>
      <c r="L82" s="116">
        <f t="shared" ref="L82:L99" si="7">ROUND(I82-K82,2)</f>
        <v>0</v>
      </c>
      <c r="M82" s="191" t="s">
        <v>248</v>
      </c>
    </row>
    <row r="83" spans="1:13" ht="23.25" thickBot="1" x14ac:dyDescent="0.25">
      <c r="A83" s="95" t="s">
        <v>89</v>
      </c>
      <c r="B83" s="226" t="s">
        <v>247</v>
      </c>
      <c r="C83" s="183" t="s">
        <v>277</v>
      </c>
      <c r="D83" s="124">
        <f>IF(EFE!B63&gt;0,EFE!B63,EFE!B63*-1)</f>
        <v>1401392.24</v>
      </c>
      <c r="E83" s="284"/>
      <c r="F83" s="279"/>
      <c r="G83" s="279"/>
      <c r="H83" s="279"/>
      <c r="I83" s="285"/>
      <c r="J83" s="115" t="s">
        <v>275</v>
      </c>
      <c r="K83" s="184">
        <f>IF(ESF!C5&gt;0,ESF!C5,ESF!C5*-1)</f>
        <v>1401392.24</v>
      </c>
      <c r="L83" s="116">
        <f>ROUND(D83-K83,2)</f>
        <v>0</v>
      </c>
      <c r="M83" s="191" t="s">
        <v>247</v>
      </c>
    </row>
    <row r="84" spans="1:13" x14ac:dyDescent="0.2">
      <c r="A84" s="93" t="s">
        <v>91</v>
      </c>
      <c r="B84" s="244" t="s">
        <v>162</v>
      </c>
      <c r="C84" s="134" t="s">
        <v>276</v>
      </c>
      <c r="D84" s="253">
        <f>IF(EAA!E5&gt;0,EAA!E5,EAA!E5*-1)</f>
        <v>2100610.9499999993</v>
      </c>
      <c r="E84" s="135" t="s">
        <v>275</v>
      </c>
      <c r="F84" s="255">
        <f>IF(ESF!B5&gt;0,ESF!B5,ESF!B5*-1)</f>
        <v>2100610.9500000002</v>
      </c>
      <c r="G84" s="133">
        <f t="shared" ref="G84:G99" si="8">ROUND(D84-F84,2)</f>
        <v>0</v>
      </c>
      <c r="H84" s="134" t="s">
        <v>276</v>
      </c>
      <c r="I84" s="108">
        <f>IF(EAA!B5&gt;0,EAA!B5,EAA!B5*-1)</f>
        <v>1401392.24</v>
      </c>
      <c r="J84" s="135" t="s">
        <v>275</v>
      </c>
      <c r="K84" s="136">
        <f>IF(ESF!C5&gt;0,ESF!C5,ESF!C5*-1)</f>
        <v>1401392.24</v>
      </c>
      <c r="L84" s="137">
        <f t="shared" si="7"/>
        <v>0</v>
      </c>
      <c r="M84" s="213" t="s">
        <v>162</v>
      </c>
    </row>
    <row r="85" spans="1:13" x14ac:dyDescent="0.2">
      <c r="A85" s="96"/>
      <c r="B85" s="223" t="s">
        <v>164</v>
      </c>
      <c r="C85" s="167" t="s">
        <v>276</v>
      </c>
      <c r="D85" s="120">
        <f>IF(EAA!E6&gt;0,EAA!E6,EAA!E6*-1)</f>
        <v>0</v>
      </c>
      <c r="E85" s="119" t="s">
        <v>275</v>
      </c>
      <c r="F85" s="168">
        <f>IF(ESF!B6&gt;0,ESF!B6,ESF!B6*-1)</f>
        <v>0</v>
      </c>
      <c r="G85" s="141">
        <f t="shared" si="8"/>
        <v>0</v>
      </c>
      <c r="H85" s="167" t="s">
        <v>276</v>
      </c>
      <c r="I85" s="143">
        <f>IF(EAA!B6&gt;0,EAA!B6,EAA!B6*-1)</f>
        <v>0</v>
      </c>
      <c r="J85" s="119" t="s">
        <v>275</v>
      </c>
      <c r="K85" s="143">
        <f>IF(ESF!C6&gt;0,ESF!C6,ESF!C6*-1)</f>
        <v>0</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715053.91</v>
      </c>
      <c r="E94" s="119" t="s">
        <v>275</v>
      </c>
      <c r="F94" s="168">
        <f>IF(ESF!B19&gt;0,ESF!B19,ESF!B19*-1)</f>
        <v>715053.91</v>
      </c>
      <c r="G94" s="141">
        <f t="shared" si="8"/>
        <v>0</v>
      </c>
      <c r="H94" s="167" t="s">
        <v>276</v>
      </c>
      <c r="I94" s="143">
        <f>IF(EAA!B16&gt;0,EAA!B16,EAA!B16*-1)</f>
        <v>683841.82</v>
      </c>
      <c r="J94" s="119" t="s">
        <v>275</v>
      </c>
      <c r="K94" s="143">
        <f>IF(ESF!C19&gt;0,ESF!C19,ESF!C19*-1)</f>
        <v>683841.82</v>
      </c>
      <c r="L94" s="144">
        <f t="shared" si="7"/>
        <v>0</v>
      </c>
      <c r="M94" s="214" t="s">
        <v>186</v>
      </c>
    </row>
    <row r="95" spans="1:13" x14ac:dyDescent="0.2">
      <c r="A95" s="96"/>
      <c r="B95" s="223" t="s">
        <v>188</v>
      </c>
      <c r="C95" s="167" t="s">
        <v>276</v>
      </c>
      <c r="D95" s="120">
        <f>IF(EAA!E17&gt;0,EAA!E17,EAA!E17*-1)</f>
        <v>25212</v>
      </c>
      <c r="E95" s="119" t="s">
        <v>275</v>
      </c>
      <c r="F95" s="168">
        <f>IF(ESF!B20&gt;0,ESF!B20,ESF!B20*-1)</f>
        <v>25212</v>
      </c>
      <c r="G95" s="141">
        <f t="shared" si="8"/>
        <v>0</v>
      </c>
      <c r="H95" s="167" t="s">
        <v>276</v>
      </c>
      <c r="I95" s="143">
        <f>IF(EAA!B17&gt;0,EAA!B17,EAA!B17*-1)</f>
        <v>25212</v>
      </c>
      <c r="J95" s="119" t="s">
        <v>275</v>
      </c>
      <c r="K95" s="143">
        <f>IF(ESF!C20&gt;0,ESF!C20,ESF!C20*-1)</f>
        <v>25212</v>
      </c>
      <c r="L95" s="144">
        <f t="shared" si="7"/>
        <v>0</v>
      </c>
      <c r="M95" s="214" t="s">
        <v>188</v>
      </c>
    </row>
    <row r="96" spans="1:13" ht="22.5" x14ac:dyDescent="0.2">
      <c r="A96" s="96"/>
      <c r="B96" s="223" t="s">
        <v>190</v>
      </c>
      <c r="C96" s="167" t="s">
        <v>276</v>
      </c>
      <c r="D96" s="120">
        <f>IF(EAA!E18&gt;0,EAA!E18,EAA!E18*-1)</f>
        <v>509284.39999999997</v>
      </c>
      <c r="E96" s="119" t="s">
        <v>275</v>
      </c>
      <c r="F96" s="168">
        <f>IF(ESF!B21&gt;0,ESF!B21,ESF!B21*-1)</f>
        <v>509284.4</v>
      </c>
      <c r="G96" s="141">
        <f t="shared" si="8"/>
        <v>0</v>
      </c>
      <c r="H96" s="167" t="s">
        <v>276</v>
      </c>
      <c r="I96" s="143">
        <f>IF(EAA!B18&gt;0,EAA!B18,EAA!B18*-1)</f>
        <v>416107.48</v>
      </c>
      <c r="J96" s="119" t="s">
        <v>275</v>
      </c>
      <c r="K96" s="143">
        <f>IF(ESF!C21&gt;0,ESF!C21,ESF!C21*-1)</f>
        <v>416107.48</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699218.70999999926</v>
      </c>
      <c r="E100" s="179" t="s">
        <v>291</v>
      </c>
      <c r="F100" s="186">
        <f>IF(CSF!$B5&gt;0,CSF!$B5,CSF!$C5)</f>
        <v>699218.71</v>
      </c>
      <c r="G100" s="187">
        <f>ROUND(D100-F100,2)</f>
        <v>0</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31212.090000000084</v>
      </c>
      <c r="E110" s="119" t="s">
        <v>291</v>
      </c>
      <c r="F110" s="168">
        <f>IF(CSF!$B17&gt;0,CSF!$B17,CSF!$C17)</f>
        <v>31212.09</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93176.919999999984</v>
      </c>
      <c r="E112" s="119" t="s">
        <v>291</v>
      </c>
      <c r="F112" s="168">
        <f>IF(CSF!$B19&gt;0,CSF!$B19,CSF!$C19)</f>
        <v>93176.92</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46146.47</v>
      </c>
      <c r="E116" s="115" t="s">
        <v>275</v>
      </c>
      <c r="F116" s="124">
        <f>IF(ESF!E26&gt;0,ADP!E34,ADP!E34*-1)</f>
        <v>46146.47</v>
      </c>
      <c r="G116" s="127">
        <f>ROUND(D116-F116,2)</f>
        <v>0</v>
      </c>
      <c r="H116" s="113" t="s">
        <v>290</v>
      </c>
      <c r="I116" s="114">
        <f>IF(ADP!D34&gt;0,ADP!D34,ADP!D34*-1)</f>
        <v>45046.76</v>
      </c>
      <c r="J116" s="115" t="s">
        <v>275</v>
      </c>
      <c r="K116" s="114">
        <f>IF(ESF!F26&gt;0,ESF!F26,ESF!F26*-1)</f>
        <v>45046.76</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4657500</v>
      </c>
      <c r="C13" s="14">
        <f>SUM(C14:C15)</f>
        <v>3105000</v>
      </c>
      <c r="D13" s="12"/>
    </row>
    <row r="14" spans="1:4" ht="22.5" x14ac:dyDescent="0.2">
      <c r="A14" s="15" t="s">
        <v>112</v>
      </c>
      <c r="B14" s="16">
        <v>0</v>
      </c>
      <c r="C14" s="16">
        <v>0</v>
      </c>
      <c r="D14" s="17">
        <v>4210</v>
      </c>
    </row>
    <row r="15" spans="1:4" ht="11.25" customHeight="1" x14ac:dyDescent="0.2">
      <c r="A15" s="15" t="s">
        <v>113</v>
      </c>
      <c r="B15" s="16">
        <v>4657500</v>
      </c>
      <c r="C15" s="16">
        <v>3105000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4657500</v>
      </c>
      <c r="C24" s="19">
        <f>SUM(C4+C13+C17)</f>
        <v>3105000</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2565253.0499999998</v>
      </c>
      <c r="C27" s="14">
        <f>SUM(C28:C30)</f>
        <v>2255824.2800000003</v>
      </c>
      <c r="D27" s="12"/>
    </row>
    <row r="28" spans="1:5" ht="11.25" customHeight="1" x14ac:dyDescent="0.2">
      <c r="A28" s="15" t="s">
        <v>123</v>
      </c>
      <c r="B28" s="16">
        <v>1763804.56</v>
      </c>
      <c r="C28" s="16">
        <v>1812143.16</v>
      </c>
      <c r="D28" s="17">
        <v>5110</v>
      </c>
    </row>
    <row r="29" spans="1:5" ht="11.25" customHeight="1" x14ac:dyDescent="0.2">
      <c r="A29" s="15" t="s">
        <v>124</v>
      </c>
      <c r="B29" s="16">
        <v>101846.67</v>
      </c>
      <c r="C29" s="16">
        <v>64483.839999999997</v>
      </c>
      <c r="D29" s="17">
        <v>5120</v>
      </c>
    </row>
    <row r="30" spans="1:5" ht="11.25" customHeight="1" x14ac:dyDescent="0.2">
      <c r="A30" s="15" t="s">
        <v>125</v>
      </c>
      <c r="B30" s="16">
        <v>699601.82</v>
      </c>
      <c r="C30" s="16">
        <v>379197.28</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93176.92</v>
      </c>
      <c r="C55" s="14">
        <f>SUM(C56:C61)</f>
        <v>96970.35</v>
      </c>
      <c r="D55" s="12"/>
    </row>
    <row r="56" spans="1:4" ht="11.25" customHeight="1" x14ac:dyDescent="0.2">
      <c r="A56" s="15" t="s">
        <v>147</v>
      </c>
      <c r="B56" s="16">
        <v>93176.92</v>
      </c>
      <c r="C56" s="16">
        <v>96970.35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2658429.9699999997</v>
      </c>
      <c r="C66" s="19">
        <f>C63+C55+C48+C43+C32+C27</f>
        <v>2352794.6300000004</v>
      </c>
      <c r="D66" s="12"/>
      <c r="E66" s="12"/>
    </row>
    <row r="67" spans="1:8" ht="11.25" customHeight="1" x14ac:dyDescent="0.25">
      <c r="A67" s="20"/>
      <c r="B67" s="11"/>
      <c r="C67" s="11"/>
      <c r="D67" s="12"/>
      <c r="E67" s="12"/>
    </row>
    <row r="68" spans="1:8" s="12" customFormat="1" x14ac:dyDescent="0.25">
      <c r="A68" s="10" t="s">
        <v>156</v>
      </c>
      <c r="B68" s="14">
        <f>B24-B66</f>
        <v>1999070.0300000003</v>
      </c>
      <c r="C68" s="14">
        <f>C24-C66</f>
        <v>752205.36999999965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2100610.9500000002</v>
      </c>
      <c r="C5" s="26">
        <v>1401392.24</v>
      </c>
      <c r="D5" s="15" t="s">
        <v>163</v>
      </c>
      <c r="E5" s="26">
        <v>46146.47</v>
      </c>
      <c r="F5" s="27">
        <v>45046.76</v>
      </c>
    </row>
    <row r="6" spans="1:6" x14ac:dyDescent="0.25">
      <c r="A6" s="15" t="s">
        <v>164</v>
      </c>
      <c r="B6" s="26">
        <v>0</v>
      </c>
      <c r="C6" s="26">
        <v>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2100610.9500000002</v>
      </c>
      <c r="C13" s="28">
        <f>SUM(C5:C11)</f>
        <v>1401392.24</v>
      </c>
      <c r="D13" s="18"/>
      <c r="E13" s="29"/>
      <c r="F13" s="30"/>
    </row>
    <row r="14" spans="1:6" x14ac:dyDescent="0.25">
      <c r="A14" s="20"/>
      <c r="B14" s="25"/>
      <c r="C14" s="25"/>
      <c r="D14" s="13" t="s">
        <v>178</v>
      </c>
      <c r="E14" s="14">
        <f>SUM(E5:E12)</f>
        <v>46146.47</v>
      </c>
      <c r="F14" s="19">
        <f>SUM(F5:F12)</f>
        <v>45046.76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715053.91</v>
      </c>
      <c r="C19" s="26">
        <v>683841.82</v>
      </c>
      <c r="D19" s="15" t="s">
        <v>187</v>
      </c>
      <c r="E19" s="26">
        <v>0</v>
      </c>
      <c r="F19" s="27">
        <v>0</v>
      </c>
    </row>
    <row r="20" spans="1:6" x14ac:dyDescent="0.25">
      <c r="A20" s="15" t="s">
        <v>188</v>
      </c>
      <c r="B20" s="26">
        <v>25212</v>
      </c>
      <c r="C20" s="26">
        <v>25212</v>
      </c>
      <c r="D20" s="15" t="s">
        <v>189</v>
      </c>
      <c r="E20" s="26">
        <v>0</v>
      </c>
      <c r="F20" s="27">
        <v>0</v>
      </c>
    </row>
    <row r="21" spans="1:6" ht="22.5" x14ac:dyDescent="0.25">
      <c r="A21" s="15" t="s">
        <v>190</v>
      </c>
      <c r="B21" s="26">
        <v>-509284.4</v>
      </c>
      <c r="C21" s="26">
        <v>-416107.48</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230981.51</v>
      </c>
      <c r="C26" s="28">
        <f>SUM(C16:C24)</f>
        <v>292946.33999999997</v>
      </c>
      <c r="D26" s="31" t="s">
        <v>198</v>
      </c>
      <c r="E26" s="28">
        <f>SUM(E24+E14)</f>
        <v>46146.47</v>
      </c>
      <c r="F26" s="19">
        <f>SUM(F14+F24)</f>
        <v>45046.76</v>
      </c>
    </row>
    <row r="27" spans="1:6" x14ac:dyDescent="0.25">
      <c r="A27" s="20"/>
      <c r="B27" s="25"/>
      <c r="C27" s="25"/>
      <c r="D27" s="20"/>
      <c r="E27" s="25"/>
      <c r="F27" s="30"/>
    </row>
    <row r="28" spans="1:6" x14ac:dyDescent="0.25">
      <c r="A28" s="13" t="s">
        <v>199</v>
      </c>
      <c r="B28" s="28">
        <f>B13+B26</f>
        <v>2331592.46</v>
      </c>
      <c r="C28" s="28">
        <f>C13+C26</f>
        <v>1694338.58</v>
      </c>
      <c r="D28" s="10" t="s">
        <v>200</v>
      </c>
      <c r="E28" s="25"/>
      <c r="F28" s="25"/>
    </row>
    <row r="29" spans="1:6" x14ac:dyDescent="0.25">
      <c r="A29" s="32"/>
      <c r="B29" s="33"/>
      <c r="C29" s="30"/>
      <c r="D29" s="20"/>
      <c r="E29" s="25"/>
      <c r="F29" s="25"/>
    </row>
    <row r="30" spans="1:6" x14ac:dyDescent="0.25">
      <c r="A30" s="32"/>
      <c r="B30" s="33"/>
      <c r="C30" s="30"/>
      <c r="D30" s="13" t="s">
        <v>201</v>
      </c>
      <c r="E30" s="28">
        <f>SUM(E31:E33)</f>
        <v>4296</v>
      </c>
      <c r="F30" s="19">
        <f>SUM(F31:F33)</f>
        <v>0</v>
      </c>
    </row>
    <row r="31" spans="1:6" x14ac:dyDescent="0.25">
      <c r="A31" s="32"/>
      <c r="B31" s="33"/>
      <c r="C31" s="30"/>
      <c r="D31" s="15" t="s">
        <v>138</v>
      </c>
      <c r="E31" s="26">
        <v>0</v>
      </c>
      <c r="F31" s="27">
        <v>0</v>
      </c>
    </row>
    <row r="32" spans="1:6" x14ac:dyDescent="0.25">
      <c r="A32" s="32"/>
      <c r="B32" s="33"/>
      <c r="C32" s="30"/>
      <c r="D32" s="15" t="s">
        <v>202</v>
      </c>
      <c r="E32" s="26">
        <v>4296</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2281149.9900000002</v>
      </c>
      <c r="F35" s="19">
        <f>SUM(F36:F40)</f>
        <v>1649291.8199999998</v>
      </c>
    </row>
    <row r="36" spans="1:6" x14ac:dyDescent="0.25">
      <c r="A36" s="32"/>
      <c r="B36" s="33"/>
      <c r="C36" s="30"/>
      <c r="D36" s="15" t="s">
        <v>205</v>
      </c>
      <c r="E36" s="26">
        <v>1999070.03</v>
      </c>
      <c r="F36" s="27">
        <v>752205.37</v>
      </c>
    </row>
    <row r="37" spans="1:6" x14ac:dyDescent="0.25">
      <c r="A37" s="32"/>
      <c r="B37" s="33"/>
      <c r="C37" s="30"/>
      <c r="D37" s="15" t="s">
        <v>206</v>
      </c>
      <c r="E37" s="26">
        <v>282079.96000000002</v>
      </c>
      <c r="F37" s="27">
        <v>897086.45</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2285445.9900000002</v>
      </c>
      <c r="F46" s="19">
        <f>SUM(F42+F35+F30)</f>
        <v>1649291.8199999998</v>
      </c>
    </row>
    <row r="47" spans="1:6" x14ac:dyDescent="0.25">
      <c r="A47" s="32"/>
      <c r="B47" s="33"/>
      <c r="C47" s="30"/>
      <c r="D47" s="20"/>
      <c r="E47" s="25"/>
      <c r="F47" s="30"/>
    </row>
    <row r="48" spans="1:6" x14ac:dyDescent="0.25">
      <c r="A48" s="32"/>
      <c r="B48" s="33"/>
      <c r="C48" s="30"/>
      <c r="D48" s="13" t="s">
        <v>214</v>
      </c>
      <c r="E48" s="28">
        <f>E46+E26</f>
        <v>2331592.4600000004</v>
      </c>
      <c r="F48" s="28">
        <f>F46+F26</f>
        <v>1694338.5799999998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897086.45</v>
      </c>
      <c r="D9" s="42">
        <f>D10</f>
        <v>752205.37</v>
      </c>
      <c r="E9" s="40"/>
      <c r="F9" s="42">
        <f t="shared" ref="F9:F14" si="0">SUM(B9:E9)</f>
        <v>1649291.8199999998</v>
      </c>
    </row>
    <row r="10" spans="1:6" ht="11.25" customHeight="1" x14ac:dyDescent="0.2">
      <c r="A10" s="43" t="s">
        <v>156</v>
      </c>
      <c r="B10" s="40"/>
      <c r="C10" s="40"/>
      <c r="D10" s="44">
        <v>752205.37</v>
      </c>
      <c r="E10" s="40"/>
      <c r="F10" s="42">
        <f t="shared" si="0"/>
        <v>752205.37</v>
      </c>
    </row>
    <row r="11" spans="1:6" ht="11.25" customHeight="1" x14ac:dyDescent="0.2">
      <c r="A11" s="43" t="s">
        <v>206</v>
      </c>
      <c r="B11" s="40"/>
      <c r="C11" s="44">
        <v>897086.45</v>
      </c>
      <c r="D11" s="40"/>
      <c r="E11" s="40"/>
      <c r="F11" s="42">
        <f t="shared" si="0"/>
        <v>897086.45</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897086.45</v>
      </c>
      <c r="D20" s="42">
        <f>D9</f>
        <v>752205.37</v>
      </c>
      <c r="E20" s="42">
        <f>E16</f>
        <v>0</v>
      </c>
      <c r="F20" s="42">
        <f>SUM(B20:E20)</f>
        <v>1649291.8199999998</v>
      </c>
    </row>
    <row r="21" spans="1:6" ht="11.25" customHeight="1" x14ac:dyDescent="0.25">
      <c r="A21" s="46"/>
      <c r="B21" s="40"/>
      <c r="C21" s="40"/>
      <c r="D21" s="40"/>
      <c r="E21" s="40"/>
      <c r="F21" s="40"/>
    </row>
    <row r="22" spans="1:6" ht="11.25" customHeight="1" x14ac:dyDescent="0.2">
      <c r="A22" s="41" t="s">
        <v>299</v>
      </c>
      <c r="B22" s="42">
        <f>SUM(B23:B25)</f>
        <v>4296</v>
      </c>
      <c r="C22" s="40"/>
      <c r="D22" s="40"/>
      <c r="E22" s="40"/>
      <c r="F22" s="42">
        <f>SUM(B22:E22)</f>
        <v>4296</v>
      </c>
    </row>
    <row r="23" spans="1:6" ht="11.25" customHeight="1" x14ac:dyDescent="0.2">
      <c r="A23" s="43" t="s">
        <v>138</v>
      </c>
      <c r="B23" s="44">
        <v>0</v>
      </c>
      <c r="C23" s="40"/>
      <c r="D23" s="40"/>
      <c r="E23" s="40"/>
      <c r="F23" s="42">
        <f>SUM(B23:E23)</f>
        <v>0</v>
      </c>
    </row>
    <row r="24" spans="1:6" ht="11.25" customHeight="1" x14ac:dyDescent="0.2">
      <c r="A24" s="43" t="s">
        <v>202</v>
      </c>
      <c r="B24" s="44">
        <v>4296</v>
      </c>
      <c r="C24" s="40"/>
      <c r="D24" s="40"/>
      <c r="E24" s="40"/>
      <c r="F24" s="42">
        <f>SUM(B24:E24)</f>
        <v>4296</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-615006.49</v>
      </c>
      <c r="D27" s="42">
        <f>SUM(D28:D32)</f>
        <v>1246864.6600000001</v>
      </c>
      <c r="E27" s="40"/>
      <c r="F27" s="42">
        <f t="shared" ref="F27:F32" si="1">SUM(B27:E27)</f>
        <v>631858.17000000016</v>
      </c>
    </row>
    <row r="28" spans="1:6" ht="11.25" customHeight="1" x14ac:dyDescent="0.2">
      <c r="A28" s="43" t="s">
        <v>156</v>
      </c>
      <c r="B28" s="40"/>
      <c r="C28" s="40"/>
      <c r="D28" s="44">
        <v>1999070.03</v>
      </c>
      <c r="E28" s="40"/>
      <c r="F28" s="42">
        <f t="shared" si="1"/>
        <v>1999070.03</v>
      </c>
    </row>
    <row r="29" spans="1:6" ht="11.25" customHeight="1" x14ac:dyDescent="0.2">
      <c r="A29" s="43" t="s">
        <v>206</v>
      </c>
      <c r="B29" s="40"/>
      <c r="C29" s="44">
        <v>-615006.49</v>
      </c>
      <c r="D29" s="44">
        <v>-752205.37</v>
      </c>
      <c r="E29" s="40"/>
      <c r="F29" s="42">
        <f t="shared" si="1"/>
        <v>-1367211.8599999999</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4296</v>
      </c>
      <c r="C38" s="48">
        <f>+C20+C27</f>
        <v>282079.95999999996</v>
      </c>
      <c r="D38" s="48">
        <f>D20+D27</f>
        <v>1999070.0300000003</v>
      </c>
      <c r="E38" s="48">
        <f>+E20+E34</f>
        <v>0</v>
      </c>
      <c r="F38" s="48">
        <f>SUM(B38:E38)</f>
        <v>2285445.9900000002</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93176.92</v>
      </c>
      <c r="C3" s="54">
        <f>C4+C13</f>
        <v>730430.79999999993</v>
      </c>
    </row>
    <row r="4" spans="1:3" ht="11.25" customHeight="1" x14ac:dyDescent="0.25">
      <c r="A4" s="55" t="s">
        <v>160</v>
      </c>
      <c r="B4" s="54">
        <f>SUM(B5:B11)</f>
        <v>0</v>
      </c>
      <c r="C4" s="54">
        <f>SUM(C5:C11)</f>
        <v>699218.71</v>
      </c>
    </row>
    <row r="5" spans="1:3" ht="11.25" customHeight="1" x14ac:dyDescent="0.25">
      <c r="A5" s="56" t="s">
        <v>162</v>
      </c>
      <c r="B5" s="57">
        <v>0</v>
      </c>
      <c r="C5" s="57">
        <v>699218.71</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93176.92</v>
      </c>
      <c r="C13" s="54">
        <f>SUM(C14:C22)</f>
        <v>31212.09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31212.09</v>
      </c>
    </row>
    <row r="18" spans="1:3" ht="11.25" customHeight="1" x14ac:dyDescent="0.25">
      <c r="A18" s="56" t="s">
        <v>188</v>
      </c>
      <c r="B18" s="57">
        <v>0</v>
      </c>
      <c r="C18" s="57">
        <v>0</v>
      </c>
    </row>
    <row r="19" spans="1:3" ht="11.25" customHeight="1" x14ac:dyDescent="0.25">
      <c r="A19" s="56" t="s">
        <v>190</v>
      </c>
      <c r="B19" s="57">
        <v>93176.92</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1099.71</v>
      </c>
      <c r="C24" s="54">
        <f>C25+C35</f>
        <v>0</v>
      </c>
    </row>
    <row r="25" spans="1:3" ht="11.25" customHeight="1" x14ac:dyDescent="0.25">
      <c r="A25" s="55" t="s">
        <v>161</v>
      </c>
      <c r="B25" s="54">
        <f>SUM(B26:B33)</f>
        <v>1099.71</v>
      </c>
      <c r="C25" s="54">
        <f>SUM(C26:C33)</f>
        <v>0</v>
      </c>
    </row>
    <row r="26" spans="1:3" ht="11.25" customHeight="1" x14ac:dyDescent="0.25">
      <c r="A26" s="56" t="s">
        <v>163</v>
      </c>
      <c r="B26" s="57">
        <v>1099.71</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1251160.6599999999</v>
      </c>
      <c r="C43" s="54">
        <f>C45+C50+C57</f>
        <v>615006.49</v>
      </c>
    </row>
    <row r="44" spans="1:3" s="12" customFormat="1" ht="11.25" customHeight="1" x14ac:dyDescent="0.25">
      <c r="A44" s="41"/>
      <c r="B44" s="57"/>
      <c r="C44" s="57"/>
    </row>
    <row r="45" spans="1:3" ht="11.25" customHeight="1" x14ac:dyDescent="0.25">
      <c r="A45" s="55" t="s">
        <v>201</v>
      </c>
      <c r="B45" s="54">
        <f>SUM(B46:B48)</f>
        <v>4296</v>
      </c>
      <c r="C45" s="54">
        <f>SUM(C46:C48)</f>
        <v>0</v>
      </c>
    </row>
    <row r="46" spans="1:3" ht="11.25" customHeight="1" x14ac:dyDescent="0.25">
      <c r="A46" s="56" t="s">
        <v>138</v>
      </c>
      <c r="B46" s="57">
        <v>0</v>
      </c>
      <c r="C46" s="57">
        <v>0</v>
      </c>
    </row>
    <row r="47" spans="1:3" ht="11.25" customHeight="1" x14ac:dyDescent="0.25">
      <c r="A47" s="56" t="s">
        <v>202</v>
      </c>
      <c r="B47" s="57">
        <v>4296</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1246864.6599999999</v>
      </c>
      <c r="C50" s="54">
        <f>SUM(C51:C55)</f>
        <v>615006.49</v>
      </c>
    </row>
    <row r="51" spans="1:3" ht="11.25" customHeight="1" x14ac:dyDescent="0.25">
      <c r="A51" s="56" t="s">
        <v>205</v>
      </c>
      <c r="B51" s="57">
        <v>1246864.6599999999</v>
      </c>
      <c r="C51" s="57">
        <v>0</v>
      </c>
    </row>
    <row r="52" spans="1:3" ht="11.25" customHeight="1" x14ac:dyDescent="0.25">
      <c r="A52" s="56" t="s">
        <v>206</v>
      </c>
      <c r="B52" s="57">
        <v>0</v>
      </c>
      <c r="C52" s="57">
        <v>615006.49</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4657500</v>
      </c>
      <c r="C4" s="62">
        <f>SUM(C5:C14)</f>
        <v>3105000</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4657500</v>
      </c>
      <c r="C13" s="34">
        <v>3105000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2557501.0499999998</v>
      </c>
      <c r="C16" s="62">
        <f>SUM(C17:C32)</f>
        <v>2245352.6</v>
      </c>
      <c r="D16" s="63" t="s">
        <v>223</v>
      </c>
    </row>
    <row r="17" spans="1:4" ht="11.25" customHeight="1" x14ac:dyDescent="0.2">
      <c r="A17" s="56" t="s">
        <v>123</v>
      </c>
      <c r="B17" s="34">
        <v>1763804.56</v>
      </c>
      <c r="C17" s="34">
        <v>1812143.16</v>
      </c>
      <c r="D17" s="64">
        <v>1000</v>
      </c>
    </row>
    <row r="18" spans="1:4" ht="11.25" customHeight="1" x14ac:dyDescent="0.2">
      <c r="A18" s="56" t="s">
        <v>124</v>
      </c>
      <c r="B18" s="34">
        <v>101846.67</v>
      </c>
      <c r="C18" s="34">
        <v>64483.839999999997</v>
      </c>
      <c r="D18" s="64">
        <v>2000</v>
      </c>
    </row>
    <row r="19" spans="1:4" ht="11.25" customHeight="1" x14ac:dyDescent="0.2">
      <c r="A19" s="56" t="s">
        <v>125</v>
      </c>
      <c r="B19" s="34">
        <v>691849.82</v>
      </c>
      <c r="C19" s="34">
        <v>368725.6</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2099998.9500000002</v>
      </c>
      <c r="C33" s="62">
        <f>C4-C16</f>
        <v>859647.39999999991</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26916.09</v>
      </c>
      <c r="C41" s="62">
        <f>SUM(C42:C44)</f>
        <v>27943.5</v>
      </c>
      <c r="D41" s="63" t="s">
        <v>223</v>
      </c>
    </row>
    <row r="42" spans="1:4" ht="11.25" customHeight="1" x14ac:dyDescent="0.2">
      <c r="A42" s="56" t="s">
        <v>184</v>
      </c>
      <c r="B42" s="34">
        <v>0</v>
      </c>
      <c r="C42" s="34">
        <v>0</v>
      </c>
      <c r="D42" s="63">
        <v>6000</v>
      </c>
    </row>
    <row r="43" spans="1:4" ht="11.25" customHeight="1" x14ac:dyDescent="0.2">
      <c r="A43" s="56" t="s">
        <v>186</v>
      </c>
      <c r="B43" s="34">
        <v>26916.09</v>
      </c>
      <c r="C43" s="34">
        <v>27943.5</v>
      </c>
      <c r="D43" s="63">
        <v>5000</v>
      </c>
    </row>
    <row r="44" spans="1:4" ht="11.25" customHeight="1" x14ac:dyDescent="0.2">
      <c r="A44" s="56" t="s">
        <v>231</v>
      </c>
      <c r="B44" s="34">
        <v>0</v>
      </c>
      <c r="C44" s="34">
        <v>0</v>
      </c>
      <c r="D44" s="63">
        <v>7000</v>
      </c>
    </row>
    <row r="45" spans="1:4" ht="11.25" customHeight="1" x14ac:dyDescent="0.2">
      <c r="A45" s="41" t="s">
        <v>232</v>
      </c>
      <c r="B45" s="62">
        <f>B36-B41</f>
        <v>-26916.09</v>
      </c>
      <c r="C45" s="62">
        <f>C36-C41</f>
        <v>-27943.5</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1373864.15</v>
      </c>
      <c r="C54" s="62">
        <f>SUM(C55+C58)</f>
        <v>1006324.23</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1373864.15</v>
      </c>
      <c r="C58" s="34">
        <v>1006324.23</v>
      </c>
      <c r="D58" s="63" t="s">
        <v>223</v>
      </c>
    </row>
    <row r="59" spans="1:4" ht="11.25" customHeight="1" x14ac:dyDescent="0.2">
      <c r="A59" s="41" t="s">
        <v>245</v>
      </c>
      <c r="B59" s="62">
        <f>B48-B54</f>
        <v>-1373864.15</v>
      </c>
      <c r="C59" s="62">
        <f>C48-C54</f>
        <v>-1006324.23</v>
      </c>
      <c r="D59" s="63" t="s">
        <v>223</v>
      </c>
    </row>
    <row r="60" spans="1:4" ht="11.25" customHeight="1" x14ac:dyDescent="0.2">
      <c r="A60" s="46"/>
      <c r="B60" s="33"/>
      <c r="C60" s="33"/>
      <c r="D60" s="63" t="s">
        <v>223</v>
      </c>
    </row>
    <row r="61" spans="1:4" ht="11.25" customHeight="1" x14ac:dyDescent="0.2">
      <c r="A61" s="41" t="s">
        <v>246</v>
      </c>
      <c r="B61" s="62">
        <f>B59+B45+B33</f>
        <v>699218.7100000002</v>
      </c>
      <c r="C61" s="62">
        <f>C59+C45+C33</f>
        <v>-174620.33000000007</v>
      </c>
      <c r="D61" s="63" t="s">
        <v>223</v>
      </c>
    </row>
    <row r="62" spans="1:4" ht="11.25" customHeight="1" x14ac:dyDescent="0.2">
      <c r="A62" s="46"/>
      <c r="B62" s="33"/>
      <c r="C62" s="33"/>
      <c r="D62" s="63" t="s">
        <v>223</v>
      </c>
    </row>
    <row r="63" spans="1:4" ht="11.25" customHeight="1" x14ac:dyDescent="0.2">
      <c r="A63" s="41" t="s">
        <v>247</v>
      </c>
      <c r="B63" s="62">
        <v>1401392.24</v>
      </c>
      <c r="C63" s="62">
        <v>1576012.57</v>
      </c>
      <c r="D63" s="63" t="s">
        <v>223</v>
      </c>
    </row>
    <row r="64" spans="1:4" ht="11.25" customHeight="1" x14ac:dyDescent="0.2">
      <c r="A64" s="46"/>
      <c r="B64" s="33"/>
      <c r="C64" s="33"/>
      <c r="D64" s="63" t="s">
        <v>223</v>
      </c>
    </row>
    <row r="65" spans="1:4" ht="11.25" customHeight="1" x14ac:dyDescent="0.2">
      <c r="A65" s="41" t="s">
        <v>248</v>
      </c>
      <c r="B65" s="62">
        <v>2100610.9500000002</v>
      </c>
      <c r="C65" s="62">
        <v>1401392.24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1694338.58</v>
      </c>
      <c r="C3" s="62">
        <f t="shared" ref="C3:F3" si="0">C4+C12</f>
        <v>15328217.869999999</v>
      </c>
      <c r="D3" s="62">
        <f t="shared" si="0"/>
        <v>14690963.99</v>
      </c>
      <c r="E3" s="62">
        <f t="shared" si="0"/>
        <v>2331592.4599999995</v>
      </c>
      <c r="F3" s="62">
        <f t="shared" si="0"/>
        <v>637253.87999999942</v>
      </c>
    </row>
    <row r="4" spans="1:6" x14ac:dyDescent="0.2">
      <c r="A4" s="71" t="s">
        <v>160</v>
      </c>
      <c r="B4" s="62">
        <f>SUM(B5:B11)</f>
        <v>1401392.24</v>
      </c>
      <c r="C4" s="62">
        <f>SUM(C5:C11)</f>
        <v>15233042.449999999</v>
      </c>
      <c r="D4" s="62">
        <f>SUM(D5:D11)</f>
        <v>14533823.74</v>
      </c>
      <c r="E4" s="62">
        <f>SUM(E5:E11)</f>
        <v>2100610.9499999993</v>
      </c>
      <c r="F4" s="62">
        <f>SUM(F5:F11)</f>
        <v>699218.70999999926</v>
      </c>
    </row>
    <row r="5" spans="1:6" x14ac:dyDescent="0.2">
      <c r="A5" s="72" t="s">
        <v>162</v>
      </c>
      <c r="B5" s="34">
        <v>1401392.24</v>
      </c>
      <c r="C5" s="34">
        <v>7562184.2199999997</v>
      </c>
      <c r="D5" s="34">
        <v>6862965.5099999998</v>
      </c>
      <c r="E5" s="34">
        <f>B5+C5-D5</f>
        <v>2100610.9499999993</v>
      </c>
      <c r="F5" s="34">
        <f t="shared" ref="F5:F11" si="1">E5-B5</f>
        <v>699218.70999999926</v>
      </c>
    </row>
    <row r="6" spans="1:6" x14ac:dyDescent="0.2">
      <c r="A6" s="72" t="s">
        <v>164</v>
      </c>
      <c r="B6" s="34">
        <v>0</v>
      </c>
      <c r="C6" s="34">
        <v>7670858.2300000004</v>
      </c>
      <c r="D6" s="34">
        <v>7670858.2300000004</v>
      </c>
      <c r="E6" s="34">
        <f t="shared" ref="E6:E11" si="2">B6+C6-D6</f>
        <v>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292946.33999999997</v>
      </c>
      <c r="C12" s="62">
        <f>SUM(C13:C21)</f>
        <v>95175.42</v>
      </c>
      <c r="D12" s="62">
        <f>SUM(D13:D21)</f>
        <v>157140.25</v>
      </c>
      <c r="E12" s="62">
        <f>SUM(E13:E21)</f>
        <v>230981.51000000007</v>
      </c>
      <c r="F12" s="62">
        <f>SUM(F13:F21)</f>
        <v>-61964.8299999999</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683841.82</v>
      </c>
      <c r="C16" s="34">
        <v>95175.42</v>
      </c>
      <c r="D16" s="34">
        <v>63963.33</v>
      </c>
      <c r="E16" s="34">
        <f t="shared" si="4"/>
        <v>715053.91</v>
      </c>
      <c r="F16" s="34">
        <f t="shared" si="3"/>
        <v>31212.090000000084</v>
      </c>
    </row>
    <row r="17" spans="1:6" x14ac:dyDescent="0.2">
      <c r="A17" s="72" t="s">
        <v>188</v>
      </c>
      <c r="B17" s="34">
        <v>25212</v>
      </c>
      <c r="C17" s="34">
        <v>0</v>
      </c>
      <c r="D17" s="34">
        <v>0</v>
      </c>
      <c r="E17" s="34">
        <f t="shared" si="4"/>
        <v>25212</v>
      </c>
      <c r="F17" s="34">
        <f t="shared" si="3"/>
        <v>0</v>
      </c>
    </row>
    <row r="18" spans="1:6" x14ac:dyDescent="0.2">
      <c r="A18" s="72" t="s">
        <v>190</v>
      </c>
      <c r="B18" s="34">
        <v>-416107.48</v>
      </c>
      <c r="C18" s="34">
        <v>0</v>
      </c>
      <c r="D18" s="34">
        <v>93176.92</v>
      </c>
      <c r="E18" s="34">
        <f t="shared" si="4"/>
        <v>-509284.39999999997</v>
      </c>
      <c r="F18" s="34">
        <f t="shared" si="3"/>
        <v>-93176.919999999984</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45046.76</v>
      </c>
      <c r="E32" s="62">
        <v>46146.47</v>
      </c>
    </row>
    <row r="33" spans="1:5" ht="11.25" customHeight="1" x14ac:dyDescent="0.2">
      <c r="A33" s="79"/>
      <c r="B33" s="33"/>
      <c r="C33" s="33"/>
      <c r="D33" s="33"/>
      <c r="E33" s="33"/>
    </row>
    <row r="34" spans="1:5" ht="11.25" customHeight="1" x14ac:dyDescent="0.2">
      <c r="A34" s="55" t="s">
        <v>272</v>
      </c>
      <c r="B34" s="33"/>
      <c r="C34" s="33"/>
      <c r="D34" s="62">
        <f>D32+D3</f>
        <v>45046.76</v>
      </c>
      <c r="E34" s="62">
        <f>E32+E3</f>
        <v>46146.47</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IM206</cp:lastModifiedBy>
  <dcterms:created xsi:type="dcterms:W3CDTF">2022-05-30T14:17:15Z</dcterms:created>
  <dcterms:modified xsi:type="dcterms:W3CDTF">2025-01-20T21:18:14Z</dcterms:modified>
</cp:coreProperties>
</file>