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ontabilidad\Documents\2019\02 CONTABILIDAD Y PRESUPUESTOS\CUENTA PUBLICA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 activeTab="2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G29" i="2" s="1"/>
  <c r="G28" i="2" s="1"/>
  <c r="F30" i="2"/>
  <c r="E30" i="2"/>
  <c r="E29" i="2" s="1"/>
  <c r="E28" i="2" s="1"/>
  <c r="D30" i="2"/>
  <c r="C30" i="2"/>
  <c r="C29" i="2" s="1"/>
  <c r="C28" i="2" s="1"/>
  <c r="B30" i="2"/>
  <c r="B29" i="2" s="1"/>
  <c r="B28" i="2" s="1"/>
  <c r="H29" i="2"/>
  <c r="H28" i="2" s="1"/>
  <c r="F29" i="2"/>
  <c r="F28" i="2" s="1"/>
  <c r="D29" i="2"/>
  <c r="D28" i="2" s="1"/>
  <c r="H16" i="2"/>
  <c r="H15" i="2" s="1"/>
  <c r="H14" i="2" s="1"/>
  <c r="G16" i="2"/>
  <c r="G15" i="2" s="1"/>
  <c r="G14" i="2" s="1"/>
  <c r="E16" i="2"/>
  <c r="E15" i="2" s="1"/>
  <c r="E14" i="2" s="1"/>
  <c r="D16" i="2"/>
  <c r="C16" i="2"/>
  <c r="D15" i="2"/>
  <c r="D14" i="2" s="1"/>
  <c r="C15" i="2"/>
  <c r="C14" i="2"/>
  <c r="C137" i="6" l="1"/>
  <c r="D137" i="6"/>
  <c r="E137" i="6"/>
  <c r="F137" i="6"/>
  <c r="B137" i="6"/>
  <c r="C62" i="6"/>
  <c r="Q55" i="24" s="1"/>
  <c r="D62" i="6"/>
  <c r="R55" i="24" s="1"/>
  <c r="E62" i="6"/>
  <c r="S55" i="24" s="1"/>
  <c r="F62" i="6"/>
  <c r="B62" i="6"/>
  <c r="B8" i="10"/>
  <c r="C6" i="23"/>
  <c r="C7" i="23" s="1"/>
  <c r="B9" i="1"/>
  <c r="H25" i="23"/>
  <c r="G25" i="23"/>
  <c r="F25" i="23"/>
  <c r="E25" i="23"/>
  <c r="D25" i="23"/>
  <c r="U19" i="27"/>
  <c r="U7" i="27"/>
  <c r="U8" i="27"/>
  <c r="U65" i="26"/>
  <c r="G71" i="8"/>
  <c r="U63" i="26" s="1"/>
  <c r="G61" i="8"/>
  <c r="U53" i="26" s="1"/>
  <c r="G53" i="8"/>
  <c r="U45" i="26" s="1"/>
  <c r="U41" i="26"/>
  <c r="G37" i="8"/>
  <c r="U30" i="26" s="1"/>
  <c r="G10" i="8"/>
  <c r="U11" i="26"/>
  <c r="G19" i="8"/>
  <c r="U12" i="26" s="1"/>
  <c r="U19" i="26"/>
  <c r="G27" i="8"/>
  <c r="U20" i="26" s="1"/>
  <c r="U27" i="26"/>
  <c r="B10" i="6"/>
  <c r="B18" i="6"/>
  <c r="B28" i="6"/>
  <c r="B38" i="6"/>
  <c r="P31" i="24" s="1"/>
  <c r="B48" i="6"/>
  <c r="P41" i="24" s="1"/>
  <c r="B58" i="6"/>
  <c r="B71" i="6"/>
  <c r="B75" i="6"/>
  <c r="G137" i="6"/>
  <c r="U129" i="24" s="1"/>
  <c r="G93" i="6"/>
  <c r="U85" i="24" s="1"/>
  <c r="G85" i="6"/>
  <c r="G62" i="6"/>
  <c r="U55" i="24" s="1"/>
  <c r="G18" i="6"/>
  <c r="B7" i="13"/>
  <c r="B29" i="13" s="1"/>
  <c r="P22" i="31" s="1"/>
  <c r="G10" i="6"/>
  <c r="G9" i="5"/>
  <c r="G10" i="5"/>
  <c r="U4" i="20" s="1"/>
  <c r="G11" i="5"/>
  <c r="U5" i="20" s="1"/>
  <c r="G12" i="5"/>
  <c r="G13" i="5"/>
  <c r="G14" i="5"/>
  <c r="G15" i="5"/>
  <c r="G17" i="5"/>
  <c r="G18" i="5"/>
  <c r="G19" i="5"/>
  <c r="G20" i="5"/>
  <c r="U14" i="20" s="1"/>
  <c r="G21" i="5"/>
  <c r="G22" i="5"/>
  <c r="G23" i="5"/>
  <c r="G24" i="5"/>
  <c r="G25" i="5"/>
  <c r="G26" i="5"/>
  <c r="G27" i="5"/>
  <c r="G29" i="5"/>
  <c r="G30" i="5"/>
  <c r="U24" i="20" s="1"/>
  <c r="G31" i="5"/>
  <c r="G32" i="5"/>
  <c r="G33" i="5"/>
  <c r="G34" i="5"/>
  <c r="G36" i="5"/>
  <c r="G35" i="5" s="1"/>
  <c r="U29" i="20" s="1"/>
  <c r="G38" i="5"/>
  <c r="G39" i="5"/>
  <c r="G37" i="5" s="1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 s="1"/>
  <c r="D18" i="13"/>
  <c r="R12" i="31" s="1"/>
  <c r="E18" i="13"/>
  <c r="S12" i="31" s="1"/>
  <c r="F18" i="13"/>
  <c r="T12" i="3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E29" i="13" s="1"/>
  <c r="S22" i="31" s="1"/>
  <c r="F7" i="13"/>
  <c r="F29" i="13" s="1"/>
  <c r="T22" i="31" s="1"/>
  <c r="G7" i="13"/>
  <c r="U2" i="31"/>
  <c r="Q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 s="1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C7" i="12"/>
  <c r="C31" i="12" s="1"/>
  <c r="Q23" i="30" s="1"/>
  <c r="D7" i="12"/>
  <c r="E7" i="12"/>
  <c r="E31" i="12" s="1"/>
  <c r="S23" i="30" s="1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/>
  <c r="G36" i="12"/>
  <c r="U27" i="30"/>
  <c r="Q2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B30" i="11"/>
  <c r="P22" i="29" s="1"/>
  <c r="C8" i="11"/>
  <c r="D8" i="11"/>
  <c r="R2" i="29" s="1"/>
  <c r="E8" i="11"/>
  <c r="S2" i="29" s="1"/>
  <c r="F8" i="11"/>
  <c r="F30" i="11"/>
  <c r="T22" i="29" s="1"/>
  <c r="G8" i="11"/>
  <c r="G30" i="11" s="1"/>
  <c r="U22" i="29" s="1"/>
  <c r="Q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E32" i="10" s="1"/>
  <c r="S23" i="28" s="1"/>
  <c r="S15" i="28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D32" i="10" s="1"/>
  <c r="R23" i="28" s="1"/>
  <c r="E29" i="10"/>
  <c r="S21" i="28" s="1"/>
  <c r="F29" i="10"/>
  <c r="T21" i="28"/>
  <c r="G29" i="10"/>
  <c r="U21" i="28" s="1"/>
  <c r="Q22" i="28"/>
  <c r="R22" i="28"/>
  <c r="S22" i="28"/>
  <c r="T22" i="28"/>
  <c r="U22" i="28"/>
  <c r="C32" i="10"/>
  <c r="Q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Q9" i="27" s="1"/>
  <c r="C9" i="9"/>
  <c r="Q2" i="27" s="1"/>
  <c r="D12" i="9"/>
  <c r="D16" i="9"/>
  <c r="R9" i="27" s="1"/>
  <c r="E12" i="9"/>
  <c r="S5" i="27" s="1"/>
  <c r="E16" i="9"/>
  <c r="S9" i="27" s="1"/>
  <c r="E9" i="9"/>
  <c r="S2" i="27" s="1"/>
  <c r="F12" i="9"/>
  <c r="F9" i="9" s="1"/>
  <c r="T2" i="27" s="1"/>
  <c r="F16" i="9"/>
  <c r="T9" i="27" s="1"/>
  <c r="G16" i="9"/>
  <c r="U9" i="27" s="1"/>
  <c r="Q3" i="27"/>
  <c r="R3" i="27"/>
  <c r="S3" i="27"/>
  <c r="T3" i="27"/>
  <c r="U3" i="27"/>
  <c r="Q4" i="27"/>
  <c r="R4" i="27"/>
  <c r="S4" i="27"/>
  <c r="T4" i="27"/>
  <c r="U4" i="27"/>
  <c r="Q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C28" i="9"/>
  <c r="Q20" i="27" s="1"/>
  <c r="D28" i="9"/>
  <c r="R20" i="27" s="1"/>
  <c r="E28" i="9"/>
  <c r="E21" i="9" s="1"/>
  <c r="F21" i="9"/>
  <c r="F28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Q16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Q12" i="26" s="1"/>
  <c r="C27" i="8"/>
  <c r="C37" i="8"/>
  <c r="D10" i="8"/>
  <c r="R3" i="26" s="1"/>
  <c r="D19" i="8"/>
  <c r="R12" i="26" s="1"/>
  <c r="D27" i="8"/>
  <c r="D37" i="8"/>
  <c r="D9" i="8"/>
  <c r="R2" i="26" s="1"/>
  <c r="E10" i="8"/>
  <c r="E9" i="8" s="1"/>
  <c r="S2" i="26" s="1"/>
  <c r="E19" i="8"/>
  <c r="S12" i="26" s="1"/>
  <c r="E27" i="8"/>
  <c r="S20" i="26" s="1"/>
  <c r="E37" i="8"/>
  <c r="S30" i="26" s="1"/>
  <c r="F10" i="8"/>
  <c r="T3" i="26" s="1"/>
  <c r="F19" i="8"/>
  <c r="F27" i="8"/>
  <c r="F37" i="8"/>
  <c r="T30" i="26" s="1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43" i="8" s="1"/>
  <c r="C53" i="8"/>
  <c r="C61" i="8"/>
  <c r="C71" i="8"/>
  <c r="Q63" i="26" s="1"/>
  <c r="D44" i="8"/>
  <c r="R36" i="26" s="1"/>
  <c r="D53" i="8"/>
  <c r="D61" i="8"/>
  <c r="D43" i="8" s="1"/>
  <c r="D71" i="8"/>
  <c r="E44" i="8"/>
  <c r="S36" i="26" s="1"/>
  <c r="E53" i="8"/>
  <c r="E61" i="8"/>
  <c r="E71" i="8"/>
  <c r="S63" i="26" s="1"/>
  <c r="F44" i="8"/>
  <c r="F53" i="8"/>
  <c r="T45" i="26" s="1"/>
  <c r="F61" i="8"/>
  <c r="F71" i="8"/>
  <c r="T63" i="26" s="1"/>
  <c r="G44" i="8"/>
  <c r="U36" i="26" s="1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B71" i="8"/>
  <c r="P63" i="26" s="1"/>
  <c r="B10" i="8"/>
  <c r="B19" i="8"/>
  <c r="B27" i="8"/>
  <c r="B37" i="8"/>
  <c r="B9" i="8"/>
  <c r="P2" i="26" s="1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F9" i="7"/>
  <c r="F19" i="7"/>
  <c r="T3" i="25" s="1"/>
  <c r="E9" i="7"/>
  <c r="E19" i="7"/>
  <c r="S3" i="25" s="1"/>
  <c r="D9" i="7"/>
  <c r="D29" i="7" s="1"/>
  <c r="R4" i="25" s="1"/>
  <c r="D19" i="7"/>
  <c r="R3" i="25" s="1"/>
  <c r="C9" i="7"/>
  <c r="C19" i="7"/>
  <c r="Q3" i="25" s="1"/>
  <c r="B9" i="7"/>
  <c r="B19" i="7"/>
  <c r="P3" i="25" s="1"/>
  <c r="A3" i="25"/>
  <c r="A4" i="25"/>
  <c r="A2" i="25"/>
  <c r="A87" i="24"/>
  <c r="C85" i="6"/>
  <c r="C93" i="6"/>
  <c r="Q85" i="24" s="1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D85" i="6"/>
  <c r="R77" i="24" s="1"/>
  <c r="D93" i="6"/>
  <c r="R85" i="24" s="1"/>
  <c r="D103" i="6"/>
  <c r="R95" i="24" s="1"/>
  <c r="D113" i="6"/>
  <c r="R105" i="24" s="1"/>
  <c r="D123" i="6"/>
  <c r="R115" i="24" s="1"/>
  <c r="D133" i="6"/>
  <c r="D146" i="6"/>
  <c r="R138" i="24" s="1"/>
  <c r="D150" i="6"/>
  <c r="E85" i="6"/>
  <c r="S77" i="24" s="1"/>
  <c r="E93" i="6"/>
  <c r="E103" i="6"/>
  <c r="E113" i="6"/>
  <c r="S105" i="24" s="1"/>
  <c r="E123" i="6"/>
  <c r="E133" i="6"/>
  <c r="S125" i="24" s="1"/>
  <c r="E146" i="6"/>
  <c r="E150" i="6"/>
  <c r="F85" i="6"/>
  <c r="F93" i="6"/>
  <c r="T85" i="24" s="1"/>
  <c r="F103" i="6"/>
  <c r="F113" i="6"/>
  <c r="T105" i="24" s="1"/>
  <c r="F123" i="6"/>
  <c r="T115" i="24" s="1"/>
  <c r="F133" i="6"/>
  <c r="F146" i="6"/>
  <c r="F150" i="6"/>
  <c r="T142" i="24" s="1"/>
  <c r="G103" i="6"/>
  <c r="U95" i="24" s="1"/>
  <c r="G113" i="6"/>
  <c r="U105" i="24" s="1"/>
  <c r="G123" i="6"/>
  <c r="G133" i="6"/>
  <c r="U125" i="24" s="1"/>
  <c r="G146" i="6"/>
  <c r="U138" i="24" s="1"/>
  <c r="G150" i="6"/>
  <c r="Q77" i="24"/>
  <c r="T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S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S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C38" i="6"/>
  <c r="C48" i="6"/>
  <c r="C58" i="6"/>
  <c r="Q51" i="24" s="1"/>
  <c r="C71" i="6"/>
  <c r="C75" i="6"/>
  <c r="Q68" i="24" s="1"/>
  <c r="D10" i="6"/>
  <c r="R3" i="24" s="1"/>
  <c r="D18" i="6"/>
  <c r="D28" i="6"/>
  <c r="R21" i="24" s="1"/>
  <c r="D38" i="6"/>
  <c r="R31" i="24" s="1"/>
  <c r="D48" i="6"/>
  <c r="D58" i="6"/>
  <c r="R51" i="24" s="1"/>
  <c r="D71" i="6"/>
  <c r="R64" i="24" s="1"/>
  <c r="D75" i="6"/>
  <c r="R68" i="24" s="1"/>
  <c r="E10" i="6"/>
  <c r="S3" i="24" s="1"/>
  <c r="E18" i="6"/>
  <c r="E28" i="6"/>
  <c r="E38" i="6"/>
  <c r="S31" i="24" s="1"/>
  <c r="E48" i="6"/>
  <c r="E58" i="6"/>
  <c r="S51" i="24" s="1"/>
  <c r="E71" i="6"/>
  <c r="S64" i="24" s="1"/>
  <c r="E75" i="6"/>
  <c r="S68" i="24" s="1"/>
  <c r="F10" i="6"/>
  <c r="F18" i="6"/>
  <c r="F28" i="6"/>
  <c r="F38" i="6"/>
  <c r="F48" i="6"/>
  <c r="F58" i="6"/>
  <c r="T51" i="24" s="1"/>
  <c r="F71" i="6"/>
  <c r="T64" i="24" s="1"/>
  <c r="F75" i="6"/>
  <c r="T68" i="24" s="1"/>
  <c r="G28" i="6"/>
  <c r="U21" i="24" s="1"/>
  <c r="G38" i="6"/>
  <c r="G48" i="6"/>
  <c r="U41" i="24" s="1"/>
  <c r="G58" i="6"/>
  <c r="G71" i="6"/>
  <c r="G75" i="6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6" i="20"/>
  <c r="U7" i="20"/>
  <c r="U8" i="20"/>
  <c r="U9" i="20"/>
  <c r="U11" i="20"/>
  <c r="U12" i="20"/>
  <c r="U13" i="20"/>
  <c r="U15" i="20"/>
  <c r="U16" i="20"/>
  <c r="U17" i="20"/>
  <c r="U18" i="20"/>
  <c r="U19" i="20"/>
  <c r="U20" i="20"/>
  <c r="U21" i="20"/>
  <c r="U23" i="20"/>
  <c r="U25" i="20"/>
  <c r="U26" i="20"/>
  <c r="U27" i="20"/>
  <c r="U28" i="20"/>
  <c r="U30" i="20"/>
  <c r="U32" i="20"/>
  <c r="G46" i="5"/>
  <c r="U38" i="20" s="1"/>
  <c r="G47" i="5"/>
  <c r="U39" i="20" s="1"/>
  <c r="G48" i="5"/>
  <c r="U40" i="20" s="1"/>
  <c r="G49" i="5"/>
  <c r="G50" i="5"/>
  <c r="G51" i="5"/>
  <c r="G52" i="5"/>
  <c r="G53" i="5"/>
  <c r="U45" i="20" s="1"/>
  <c r="U41" i="20"/>
  <c r="U42" i="20"/>
  <c r="U43" i="20"/>
  <c r="U44" i="20"/>
  <c r="G55" i="5"/>
  <c r="G54" i="5" s="1"/>
  <c r="U46" i="20" s="1"/>
  <c r="G56" i="5"/>
  <c r="U48" i="20" s="1"/>
  <c r="G57" i="5"/>
  <c r="G58" i="5"/>
  <c r="U50" i="20" s="1"/>
  <c r="U47" i="20"/>
  <c r="U49" i="20"/>
  <c r="G60" i="5"/>
  <c r="G59" i="5" s="1"/>
  <c r="U51" i="20" s="1"/>
  <c r="G61" i="5"/>
  <c r="U53" i="20" s="1"/>
  <c r="G62" i="5"/>
  <c r="U54" i="20" s="1"/>
  <c r="G63" i="5"/>
  <c r="U55" i="20" s="1"/>
  <c r="G68" i="5"/>
  <c r="G73" i="5"/>
  <c r="U60" i="20" s="1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E41" i="5" s="1"/>
  <c r="F28" i="5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C67" i="5"/>
  <c r="Q57" i="20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 s="1"/>
  <c r="B45" i="5"/>
  <c r="B65" i="5" s="1"/>
  <c r="P56" i="20" s="1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41" i="5" s="1"/>
  <c r="P34" i="20" s="1"/>
  <c r="B28" i="5"/>
  <c r="P22" i="20" s="1"/>
  <c r="B35" i="5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1"/>
  <c r="F19" i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H23" i="23"/>
  <c r="F6" i="11" s="1"/>
  <c r="G23" i="23"/>
  <c r="E6" i="11" s="1"/>
  <c r="F23" i="23"/>
  <c r="D6" i="10" s="1"/>
  <c r="E23" i="23"/>
  <c r="B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H14" i="3"/>
  <c r="G14" i="3"/>
  <c r="U4" i="17" s="1"/>
  <c r="E14" i="3"/>
  <c r="K9" i="3"/>
  <c r="K8" i="3" s="1"/>
  <c r="K10" i="3"/>
  <c r="K11" i="3"/>
  <c r="K12" i="3"/>
  <c r="J8" i="3"/>
  <c r="H8" i="3"/>
  <c r="H20" i="3"/>
  <c r="V5" i="17" s="1"/>
  <c r="G8" i="3"/>
  <c r="E8" i="3"/>
  <c r="F41" i="2"/>
  <c r="E41" i="2"/>
  <c r="D41" i="2"/>
  <c r="R17" i="16" s="1"/>
  <c r="C41" i="2"/>
  <c r="H27" i="2"/>
  <c r="H25" i="2" s="1"/>
  <c r="H24" i="2" s="1"/>
  <c r="H23" i="2" s="1"/>
  <c r="G27" i="2"/>
  <c r="F27" i="2"/>
  <c r="F25" i="2" s="1"/>
  <c r="F24" i="2" s="1"/>
  <c r="F23" i="2" s="1"/>
  <c r="F22" i="2" s="1"/>
  <c r="E27" i="2"/>
  <c r="D27" i="2"/>
  <c r="D25" i="2" s="1"/>
  <c r="D24" i="2" s="1"/>
  <c r="D23" i="2" s="1"/>
  <c r="C27" i="2"/>
  <c r="C25" i="2" s="1"/>
  <c r="C24" i="2" s="1"/>
  <c r="C23" i="2" s="1"/>
  <c r="C22" i="2" s="1"/>
  <c r="Q14" i="16" s="1"/>
  <c r="B41" i="2"/>
  <c r="P17" i="16" s="1"/>
  <c r="B27" i="2"/>
  <c r="B25" i="2" s="1"/>
  <c r="B24" i="2" s="1"/>
  <c r="B23" i="2" s="1"/>
  <c r="B22" i="2" s="1"/>
  <c r="P14" i="16" s="1"/>
  <c r="H22" i="2"/>
  <c r="V14" i="16" s="1"/>
  <c r="D22" i="2"/>
  <c r="R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P33" i="18" s="1"/>
  <c r="B63" i="4"/>
  <c r="B55" i="4"/>
  <c r="B53" i="4"/>
  <c r="B49" i="4"/>
  <c r="B48" i="4"/>
  <c r="B37" i="4"/>
  <c r="B29" i="4"/>
  <c r="P15" i="18" s="1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2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F31" i="1"/>
  <c r="Q80" i="15" s="1"/>
  <c r="F38" i="1"/>
  <c r="Q87" i="15" s="1"/>
  <c r="F42" i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E79" i="1" s="1"/>
  <c r="P119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P57" i="15"/>
  <c r="Q33" i="15"/>
  <c r="P33" i="15"/>
  <c r="A33" i="15"/>
  <c r="A55" i="15"/>
  <c r="C9" i="1"/>
  <c r="Q4" i="15" s="1"/>
  <c r="C17" i="1"/>
  <c r="Q12" i="15" s="1"/>
  <c r="C25" i="1"/>
  <c r="C31" i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3" i="17"/>
  <c r="C70" i="4"/>
  <c r="Q37" i="18" s="1"/>
  <c r="D70" i="4"/>
  <c r="C68" i="4"/>
  <c r="Q36" i="18" s="1"/>
  <c r="D68" i="4"/>
  <c r="C64" i="4"/>
  <c r="D64" i="4"/>
  <c r="R33" i="18" s="1"/>
  <c r="C63" i="4"/>
  <c r="D63" i="4"/>
  <c r="R32" i="18" s="1"/>
  <c r="C48" i="4"/>
  <c r="C55" i="4"/>
  <c r="Q31" i="18" s="1"/>
  <c r="D55" i="4"/>
  <c r="C53" i="4"/>
  <c r="D53" i="4"/>
  <c r="R30" i="18" s="1"/>
  <c r="D48" i="4"/>
  <c r="C49" i="4"/>
  <c r="D49" i="4"/>
  <c r="R27" i="18" s="1"/>
  <c r="C29" i="4"/>
  <c r="Q15" i="18" s="1"/>
  <c r="D29" i="4"/>
  <c r="C40" i="4"/>
  <c r="Q22" i="18" s="1"/>
  <c r="D40" i="4"/>
  <c r="R22" i="18" s="1"/>
  <c r="C37" i="4"/>
  <c r="D37" i="4"/>
  <c r="R19" i="18" s="1"/>
  <c r="C17" i="4"/>
  <c r="Q9" i="18" s="1"/>
  <c r="C13" i="4"/>
  <c r="Q6" i="18" s="1"/>
  <c r="D13" i="4"/>
  <c r="V4" i="17"/>
  <c r="W3" i="17"/>
  <c r="X3" i="17"/>
  <c r="S4" i="17"/>
  <c r="S17" i="16"/>
  <c r="Q17" i="16"/>
  <c r="T17" i="16"/>
  <c r="R15" i="16"/>
  <c r="T15" i="16"/>
  <c r="V15" i="16"/>
  <c r="P15" i="16"/>
  <c r="C13" i="2"/>
  <c r="Q8" i="16" s="1"/>
  <c r="D13" i="2"/>
  <c r="R8" i="16" s="1"/>
  <c r="E13" i="2"/>
  <c r="S8" i="16" s="1"/>
  <c r="F13" i="2"/>
  <c r="T8" i="16" s="1"/>
  <c r="G13" i="2"/>
  <c r="H13" i="2"/>
  <c r="V8" i="16" s="1"/>
  <c r="B13" i="2"/>
  <c r="P8" i="16" s="1"/>
  <c r="C9" i="2"/>
  <c r="Q4" i="16" s="1"/>
  <c r="D9" i="2"/>
  <c r="D8" i="2" s="1"/>
  <c r="R4" i="16"/>
  <c r="E9" i="2"/>
  <c r="S4" i="16" s="1"/>
  <c r="F9" i="2"/>
  <c r="T4" i="16" s="1"/>
  <c r="G9" i="2"/>
  <c r="U4" i="16" s="1"/>
  <c r="H9" i="2"/>
  <c r="V4" i="16" s="1"/>
  <c r="B9" i="2"/>
  <c r="P4" i="16" s="1"/>
  <c r="P4" i="15"/>
  <c r="Q30" i="18"/>
  <c r="R36" i="18"/>
  <c r="Q27" i="18"/>
  <c r="R31" i="18"/>
  <c r="Q32" i="18"/>
  <c r="R15" i="18"/>
  <c r="R37" i="18"/>
  <c r="R6" i="18"/>
  <c r="Q19" i="18"/>
  <c r="Q33" i="18"/>
  <c r="S3" i="17"/>
  <c r="U8" i="16"/>
  <c r="D44" i="4"/>
  <c r="D11" i="4" s="1"/>
  <c r="D8" i="4" s="1"/>
  <c r="H8" i="2"/>
  <c r="H20" i="2" s="1"/>
  <c r="V13" i="16" s="1"/>
  <c r="C8" i="2"/>
  <c r="Q3" i="16" s="1"/>
  <c r="Q67" i="15"/>
  <c r="V3" i="17"/>
  <c r="P2" i="25"/>
  <c r="T2" i="25"/>
  <c r="Q2" i="25"/>
  <c r="U2" i="25"/>
  <c r="E20" i="3" l="1"/>
  <c r="S5" i="17" s="1"/>
  <c r="B29" i="7"/>
  <c r="P4" i="25" s="1"/>
  <c r="C29" i="7"/>
  <c r="Q4" i="25" s="1"/>
  <c r="G29" i="13"/>
  <c r="U22" i="31" s="1"/>
  <c r="G31" i="12"/>
  <c r="U23" i="30" s="1"/>
  <c r="D31" i="12"/>
  <c r="R23" i="30" s="1"/>
  <c r="F31" i="12"/>
  <c r="T23" i="30" s="1"/>
  <c r="B31" i="12"/>
  <c r="P23" i="30" s="1"/>
  <c r="S2" i="30"/>
  <c r="C30" i="11"/>
  <c r="Q22" i="29" s="1"/>
  <c r="E30" i="11"/>
  <c r="S22" i="29" s="1"/>
  <c r="D30" i="11"/>
  <c r="R22" i="29" s="1"/>
  <c r="B32" i="10"/>
  <c r="P23" i="28" s="1"/>
  <c r="F32" i="10"/>
  <c r="T23" i="28" s="1"/>
  <c r="D21" i="9"/>
  <c r="D33" i="9" s="1"/>
  <c r="R24" i="27" s="1"/>
  <c r="B21" i="9"/>
  <c r="P13" i="27" s="1"/>
  <c r="D9" i="9"/>
  <c r="R2" i="27" s="1"/>
  <c r="F43" i="8"/>
  <c r="B43" i="8"/>
  <c r="B77" i="8" s="1"/>
  <c r="P68" i="26" s="1"/>
  <c r="E43" i="8"/>
  <c r="S35" i="26" s="1"/>
  <c r="T36" i="26"/>
  <c r="C9" i="8"/>
  <c r="Q2" i="26" s="1"/>
  <c r="E29" i="7"/>
  <c r="S4" i="25" s="1"/>
  <c r="F29" i="7"/>
  <c r="T4" i="25" s="1"/>
  <c r="G29" i="7"/>
  <c r="U4" i="25" s="1"/>
  <c r="R2" i="25"/>
  <c r="E84" i="6"/>
  <c r="S76" i="24" s="1"/>
  <c r="D84" i="6"/>
  <c r="R76" i="24" s="1"/>
  <c r="C84" i="6"/>
  <c r="Q76" i="24" s="1"/>
  <c r="F84" i="6"/>
  <c r="T76" i="24" s="1"/>
  <c r="F9" i="6"/>
  <c r="E9" i="6"/>
  <c r="B9" i="6"/>
  <c r="P2" i="24" s="1"/>
  <c r="C9" i="6"/>
  <c r="Q2" i="24" s="1"/>
  <c r="G75" i="5"/>
  <c r="U62" i="20" s="1"/>
  <c r="D65" i="5"/>
  <c r="R56" i="20" s="1"/>
  <c r="U52" i="20"/>
  <c r="E65" i="5"/>
  <c r="S56" i="20" s="1"/>
  <c r="F65" i="5"/>
  <c r="T56" i="20" s="1"/>
  <c r="G45" i="5"/>
  <c r="U37" i="20" s="1"/>
  <c r="U33" i="20"/>
  <c r="D41" i="5"/>
  <c r="R34" i="20" s="1"/>
  <c r="S22" i="20"/>
  <c r="G28" i="5"/>
  <c r="U22" i="20" s="1"/>
  <c r="C70" i="5"/>
  <c r="P10" i="20"/>
  <c r="G16" i="5"/>
  <c r="U10" i="20" s="1"/>
  <c r="C44" i="4"/>
  <c r="Q25" i="18" s="1"/>
  <c r="B44" i="4"/>
  <c r="P25" i="18" s="1"/>
  <c r="R25" i="18"/>
  <c r="C57" i="4"/>
  <c r="C59" i="4" s="1"/>
  <c r="B57" i="4"/>
  <c r="B59" i="4" s="1"/>
  <c r="J20" i="3"/>
  <c r="X5" i="17" s="1"/>
  <c r="G20" i="3"/>
  <c r="U5" i="17" s="1"/>
  <c r="K14" i="3"/>
  <c r="Y4" i="17" s="1"/>
  <c r="U3" i="17"/>
  <c r="U15" i="16"/>
  <c r="G25" i="2"/>
  <c r="G24" i="2" s="1"/>
  <c r="G23" i="2" s="1"/>
  <c r="G22" i="2" s="1"/>
  <c r="U14" i="16" s="1"/>
  <c r="Q15" i="16"/>
  <c r="S15" i="16"/>
  <c r="E25" i="2"/>
  <c r="E24" i="2" s="1"/>
  <c r="E23" i="2" s="1"/>
  <c r="E22" i="2" s="1"/>
  <c r="C20" i="2"/>
  <c r="Q13" i="16" s="1"/>
  <c r="G8" i="2"/>
  <c r="U3" i="16" s="1"/>
  <c r="P110" i="15"/>
  <c r="D6" i="11"/>
  <c r="E6" i="10"/>
  <c r="E6" i="1"/>
  <c r="D20" i="2"/>
  <c r="R13" i="16" s="1"/>
  <c r="R3" i="16"/>
  <c r="D21" i="4"/>
  <c r="R2" i="18"/>
  <c r="R13" i="27"/>
  <c r="D72" i="4"/>
  <c r="B72" i="4"/>
  <c r="C6" i="11"/>
  <c r="C6" i="10"/>
  <c r="G67" i="5"/>
  <c r="U57" i="20" s="1"/>
  <c r="U58" i="20"/>
  <c r="G21" i="9"/>
  <c r="U16" i="27"/>
  <c r="B70" i="5"/>
  <c r="R26" i="18"/>
  <c r="D57" i="4"/>
  <c r="D59" i="4" s="1"/>
  <c r="B47" i="1"/>
  <c r="P20" i="15"/>
  <c r="T22" i="20"/>
  <c r="F41" i="5"/>
  <c r="R35" i="26"/>
  <c r="D77" i="8"/>
  <c r="R68" i="26" s="1"/>
  <c r="C33" i="9"/>
  <c r="Q24" i="27" s="1"/>
  <c r="Q13" i="27"/>
  <c r="U77" i="24"/>
  <c r="G84" i="6"/>
  <c r="U76" i="24" s="1"/>
  <c r="F47" i="1"/>
  <c r="F8" i="2"/>
  <c r="E47" i="1"/>
  <c r="I20" i="3"/>
  <c r="W5" i="17" s="1"/>
  <c r="W4" i="17"/>
  <c r="P35" i="26"/>
  <c r="T35" i="26"/>
  <c r="G41" i="5"/>
  <c r="U3" i="26"/>
  <c r="G9" i="8"/>
  <c r="U2" i="26" s="1"/>
  <c r="A2" i="8"/>
  <c r="A2" i="7"/>
  <c r="A2" i="5"/>
  <c r="A2" i="4"/>
  <c r="A2" i="9"/>
  <c r="A2" i="3"/>
  <c r="A2" i="6"/>
  <c r="A2" i="2"/>
  <c r="Q35" i="26"/>
  <c r="V3" i="16"/>
  <c r="E8" i="2"/>
  <c r="C72" i="4"/>
  <c r="R5" i="18"/>
  <c r="B8" i="2"/>
  <c r="Q26" i="18"/>
  <c r="S34" i="20"/>
  <c r="T13" i="27"/>
  <c r="F33" i="9"/>
  <c r="T24" i="27" s="1"/>
  <c r="U11" i="24"/>
  <c r="G9" i="6"/>
  <c r="C47" i="1"/>
  <c r="Q20" i="15"/>
  <c r="Q110" i="15"/>
  <c r="F79" i="1"/>
  <c r="Q119" i="15" s="1"/>
  <c r="G6" i="11"/>
  <c r="G6" i="10"/>
  <c r="E33" i="9"/>
  <c r="S24" i="27" s="1"/>
  <c r="S13" i="27"/>
  <c r="B84" i="6"/>
  <c r="P76" i="24" s="1"/>
  <c r="S85" i="24"/>
  <c r="A2" i="10"/>
  <c r="U58" i="26"/>
  <c r="T5" i="27"/>
  <c r="U2" i="29"/>
  <c r="P2" i="31"/>
  <c r="D29" i="13"/>
  <c r="R22" i="31" s="1"/>
  <c r="A2" i="11"/>
  <c r="D9" i="6"/>
  <c r="S2" i="25"/>
  <c r="B9" i="9"/>
  <c r="P2" i="27" s="1"/>
  <c r="P16" i="27"/>
  <c r="G12" i="9"/>
  <c r="A2" i="12"/>
  <c r="Q36" i="26"/>
  <c r="Q20" i="26"/>
  <c r="T16" i="27"/>
  <c r="R5" i="27"/>
  <c r="U2" i="30"/>
  <c r="F6" i="10"/>
  <c r="P45" i="26"/>
  <c r="F9" i="8"/>
  <c r="T2" i="26" s="1"/>
  <c r="R21" i="28"/>
  <c r="R53" i="26"/>
  <c r="G43" i="8"/>
  <c r="R16" i="27"/>
  <c r="T138" i="24"/>
  <c r="U49" i="26"/>
  <c r="E77" i="8"/>
  <c r="S68" i="26" s="1"/>
  <c r="C77" i="8" l="1"/>
  <c r="Q68" i="26" s="1"/>
  <c r="E159" i="6"/>
  <c r="S150" i="24" s="1"/>
  <c r="F159" i="6"/>
  <c r="T150" i="24" s="1"/>
  <c r="T2" i="24"/>
  <c r="S2" i="24"/>
  <c r="C159" i="6"/>
  <c r="Q150" i="24" s="1"/>
  <c r="E70" i="5"/>
  <c r="G65" i="5"/>
  <c r="U56" i="20" s="1"/>
  <c r="D70" i="5"/>
  <c r="B11" i="4"/>
  <c r="C11" i="4"/>
  <c r="Q5" i="18" s="1"/>
  <c r="K20" i="3"/>
  <c r="Y5" i="17" s="1"/>
  <c r="S14" i="16"/>
  <c r="T14" i="16"/>
  <c r="G20" i="2"/>
  <c r="U13" i="16" s="1"/>
  <c r="B8" i="4"/>
  <c r="P5" i="18"/>
  <c r="C74" i="4"/>
  <c r="Q39" i="18" s="1"/>
  <c r="Q38" i="18"/>
  <c r="B33" i="9"/>
  <c r="P24" i="27" s="1"/>
  <c r="R2" i="24"/>
  <c r="D159" i="6"/>
  <c r="R150" i="24" s="1"/>
  <c r="E20" i="2"/>
  <c r="S13" i="16" s="1"/>
  <c r="S3" i="16"/>
  <c r="B159" i="6"/>
  <c r="P150" i="24" s="1"/>
  <c r="P95" i="15"/>
  <c r="E59" i="1"/>
  <c r="B62" i="1"/>
  <c r="P54" i="15" s="1"/>
  <c r="P42" i="15"/>
  <c r="G42" i="5"/>
  <c r="U35" i="20" s="1"/>
  <c r="U34" i="20"/>
  <c r="F20" i="2"/>
  <c r="T13" i="16" s="1"/>
  <c r="T3" i="16"/>
  <c r="D23" i="4"/>
  <c r="R12" i="18"/>
  <c r="G9" i="9"/>
  <c r="U2" i="27" s="1"/>
  <c r="U5" i="27"/>
  <c r="F59" i="1"/>
  <c r="Q95" i="15"/>
  <c r="Q42" i="15"/>
  <c r="C62" i="1"/>
  <c r="Q54" i="15" s="1"/>
  <c r="F77" i="8"/>
  <c r="T68" i="26" s="1"/>
  <c r="G159" i="6"/>
  <c r="U150" i="24" s="1"/>
  <c r="U2" i="24"/>
  <c r="B74" i="4"/>
  <c r="P39" i="18" s="1"/>
  <c r="P38" i="18"/>
  <c r="U35" i="26"/>
  <c r="G77" i="8"/>
  <c r="U68" i="26" s="1"/>
  <c r="B20" i="2"/>
  <c r="P13" i="16" s="1"/>
  <c r="P3" i="16"/>
  <c r="F70" i="5"/>
  <c r="T34" i="20"/>
  <c r="U13" i="27"/>
  <c r="R38" i="18"/>
  <c r="D74" i="4"/>
  <c r="R39" i="18" s="1"/>
  <c r="G33" i="9" l="1"/>
  <c r="U24" i="27" s="1"/>
  <c r="G70" i="5"/>
  <c r="C8" i="4"/>
  <c r="C21" i="4" s="1"/>
  <c r="Q2" i="18"/>
  <c r="E81" i="1"/>
  <c r="P120" i="15" s="1"/>
  <c r="P104" i="15"/>
  <c r="R13" i="18"/>
  <c r="D25" i="4"/>
  <c r="F81" i="1"/>
  <c r="Q120" i="15" s="1"/>
  <c r="Q104" i="15"/>
  <c r="B21" i="4"/>
  <c r="P2" i="18"/>
  <c r="Q12" i="18" l="1"/>
  <c r="C23" i="4"/>
  <c r="D33" i="4"/>
  <c r="R18" i="18" s="1"/>
  <c r="R14" i="18"/>
  <c r="P12" i="18"/>
  <c r="B23" i="4"/>
  <c r="B25" i="4" l="1"/>
  <c r="P13" i="18"/>
  <c r="C25" i="4"/>
  <c r="Q13" i="18"/>
  <c r="C33" i="4" l="1"/>
  <c r="Q18" i="18" s="1"/>
  <c r="Q14" i="18"/>
  <c r="P14" i="18"/>
  <c r="B33" i="4"/>
  <c r="P18" i="18" s="1"/>
</calcChain>
</file>

<file path=xl/sharedStrings.xml><?xml version="1.0" encoding="utf-8"?>
<sst xmlns="http://schemas.openxmlformats.org/spreadsheetml/2006/main" count="4244" uniqueCount="3306">
  <si>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</si>
  <si>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</si>
  <si>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</si>
  <si>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</si>
  <si>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</si>
  <si>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</si>
  <si>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</si>
  <si>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</si>
  <si>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</si>
  <si>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</si>
  <si>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</si>
  <si>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</si>
  <si>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</si>
  <si>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</si>
  <si>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</si>
  <si>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</si>
  <si>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</si>
  <si>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</si>
  <si>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</si>
  <si>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</si>
  <si>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</si>
  <si>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</si>
  <si>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</si>
  <si>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</si>
  <si>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</si>
  <si>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</si>
  <si>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</si>
  <si>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</si>
  <si>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</si>
  <si>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</si>
  <si>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</si>
  <si>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</si>
  <si>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</si>
  <si>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</si>
  <si>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</si>
  <si>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</si>
  <si>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</si>
  <si>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</si>
  <si>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</si>
  <si>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</si>
  <si>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</si>
  <si>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</si>
  <si>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</si>
  <si>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</si>
  <si>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</si>
  <si>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</si>
  <si>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</si>
  <si>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</si>
  <si>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</si>
  <si>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</si>
  <si>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</si>
  <si>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</si>
  <si>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</si>
  <si>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</si>
  <si>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</si>
  <si>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</si>
  <si>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</si>
  <si>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</si>
  <si>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</si>
  <si>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</si>
  <si>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</si>
  <si>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</si>
  <si>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</si>
  <si>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</si>
  <si>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</si>
  <si>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</si>
  <si>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</si>
  <si>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</si>
  <si>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</si>
  <si>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</si>
  <si>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</si>
  <si>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</si>
  <si>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</si>
  <si>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</si>
  <si>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</si>
  <si>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</si>
  <si>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</si>
  <si>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</si>
  <si>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</si>
  <si>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</si>
  <si>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</si>
  <si>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</si>
  <si>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</si>
  <si>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</si>
  <si>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</si>
  <si>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</si>
  <si>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</si>
  <si>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</si>
  <si>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</si>
  <si>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</si>
  <si>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</si>
  <si>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</si>
  <si>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</si>
  <si>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</si>
  <si>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</si>
  <si>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</si>
  <si>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</si>
  <si>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</si>
  <si>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</si>
  <si>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</si>
  <si>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</si>
  <si>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</si>
  <si>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</si>
  <si>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</si>
  <si>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</si>
  <si>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</si>
  <si>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</si>
  <si>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</si>
  <si>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</si>
  <si>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</si>
  <si>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</si>
  <si>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</si>
  <si>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</si>
  <si>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</si>
  <si>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</si>
  <si>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</si>
  <si>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</si>
  <si>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</si>
  <si>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</si>
  <si>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</si>
  <si>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</si>
  <si>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</si>
  <si>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</si>
  <si>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</si>
  <si>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</si>
  <si>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</si>
  <si>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</si>
  <si>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</si>
  <si>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</si>
  <si>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</si>
  <si>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</si>
  <si>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</si>
  <si>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</si>
  <si>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</si>
  <si>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</si>
  <si>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</si>
  <si>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</si>
  <si>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</si>
  <si>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</si>
  <si>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</si>
  <si>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</si>
  <si>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</si>
  <si>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</si>
  <si>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</si>
  <si>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</si>
  <si>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</si>
  <si>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</si>
  <si>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</si>
  <si>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</si>
  <si>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</si>
  <si>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</si>
  <si>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</si>
  <si>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</si>
  <si>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</si>
  <si>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</si>
  <si>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</si>
  <si>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</si>
  <si>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</si>
  <si>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</si>
  <si>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</si>
  <si>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</si>
  <si>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</si>
  <si>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</si>
  <si>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</si>
  <si>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</si>
  <si>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</si>
  <si>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</si>
  <si>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</si>
  <si>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</si>
  <si>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</si>
  <si>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</si>
  <si>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</si>
  <si>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</si>
  <si>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</si>
  <si>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</si>
  <si>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</si>
  <si>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</si>
  <si>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</si>
  <si>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</si>
  <si>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</si>
  <si>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</si>
  <si>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</si>
  <si>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</si>
  <si>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</si>
  <si>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</si>
  <si>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</si>
  <si>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</si>
  <si>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</si>
  <si>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</si>
  <si>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</si>
  <si>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</si>
  <si>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</si>
  <si>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</si>
  <si>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</si>
  <si>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</si>
  <si>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</si>
  <si>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</si>
  <si>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</si>
  <si>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</si>
  <si>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</si>
  <si>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</si>
  <si>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</si>
  <si>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</si>
  <si>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</si>
  <si>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</si>
  <si>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</si>
  <si>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</si>
  <si>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</si>
  <si>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</si>
  <si>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</si>
  <si>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</si>
  <si>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</si>
  <si>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</si>
  <si>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</si>
  <si>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</si>
  <si>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</si>
  <si>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</si>
  <si>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</si>
  <si>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</si>
  <si>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</si>
  <si>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</si>
  <si>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</si>
  <si>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</si>
  <si>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</si>
  <si>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</si>
  <si>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</si>
  <si>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</si>
  <si>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</si>
  <si>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</si>
  <si>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</si>
  <si>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</si>
  <si>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</si>
  <si>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</si>
  <si>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</si>
  <si>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</si>
  <si>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</si>
  <si>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</si>
  <si>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</si>
  <si>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</si>
  <si>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</si>
  <si>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</si>
  <si>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</si>
  <si>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</si>
  <si>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</si>
  <si>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</si>
  <si>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</si>
  <si>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</si>
  <si>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</si>
  <si>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</si>
  <si>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</si>
  <si>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</si>
  <si>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</si>
  <si>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</si>
  <si>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</si>
  <si>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</si>
  <si>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</si>
  <si>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</si>
  <si>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</si>
  <si>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</si>
  <si>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</si>
  <si>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</si>
  <si>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</si>
  <si>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</si>
  <si>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</si>
  <si>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</si>
  <si>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</si>
  <si>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</si>
  <si>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</si>
  <si>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</si>
  <si>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</si>
  <si>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</si>
  <si>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</si>
  <si>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</si>
  <si>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</si>
  <si>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</si>
  <si>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</si>
  <si>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</si>
  <si>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</si>
  <si>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</si>
  <si>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</si>
  <si>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</si>
  <si>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</si>
  <si>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</si>
  <si>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</si>
  <si>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</si>
  <si>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</si>
  <si>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</si>
  <si>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</si>
  <si>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</si>
  <si>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</si>
  <si>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</si>
  <si>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</si>
  <si>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</si>
  <si>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</si>
  <si>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</si>
  <si>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</si>
  <si>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</si>
  <si>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</si>
  <si>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</si>
  <si>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</si>
  <si>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</si>
  <si>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</si>
  <si>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</si>
  <si>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</si>
  <si>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</si>
  <si>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</si>
  <si>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</si>
  <si>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</si>
  <si>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</si>
  <si>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</si>
  <si>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</si>
  <si>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</si>
  <si>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</si>
  <si>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</si>
  <si>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</si>
  <si>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</si>
  <si>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</si>
  <si>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</si>
  <si>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</si>
  <si>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</si>
  <si>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</si>
  <si>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</si>
  <si>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</si>
  <si>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</si>
  <si>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</si>
  <si>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</si>
  <si>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</si>
  <si>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</si>
  <si>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</si>
  <si>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</si>
  <si>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</si>
  <si>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</si>
  <si>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</si>
  <si>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</si>
  <si>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</si>
  <si>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</si>
  <si>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</si>
  <si>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</si>
  <si>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</si>
  <si>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</si>
  <si>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</si>
  <si>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</si>
  <si>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</si>
  <si>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</si>
  <si>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</si>
  <si>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</si>
  <si>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</si>
  <si>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</si>
  <si>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</si>
  <si>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</si>
  <si>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</si>
  <si>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</si>
  <si>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</si>
  <si>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</si>
  <si>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</si>
  <si>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</si>
  <si>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</si>
  <si>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</si>
  <si>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</si>
  <si>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</si>
  <si>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</si>
  <si>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</si>
  <si>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</si>
  <si>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</si>
  <si>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</si>
  <si>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</si>
  <si>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</si>
  <si>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</si>
  <si>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</si>
  <si>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</si>
  <si>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</si>
  <si>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</si>
  <si>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</si>
  <si>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</si>
  <si>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</si>
  <si>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</si>
  <si>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</si>
  <si>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</si>
  <si>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</si>
  <si>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</si>
  <si>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</si>
  <si>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</si>
  <si>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</si>
  <si>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</si>
  <si>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</si>
  <si>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</si>
  <si>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</si>
  <si>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</si>
  <si>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</si>
  <si>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</si>
  <si>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</si>
  <si>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</si>
  <si>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</si>
  <si>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</si>
  <si>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</si>
  <si>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</si>
  <si>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</si>
  <si>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</si>
  <si>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</si>
  <si>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</si>
  <si>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</si>
  <si>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</si>
  <si>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</si>
  <si>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</si>
  <si>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</si>
  <si>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</si>
  <si>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</si>
  <si>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</si>
  <si>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</si>
  <si>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</si>
  <si>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</si>
  <si>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</si>
  <si>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</si>
  <si>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</si>
  <si>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</si>
  <si>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</si>
  <si>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</si>
  <si>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</si>
  <si>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</si>
  <si>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</si>
  <si>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</si>
  <si>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</si>
  <si>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</si>
  <si>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</si>
  <si>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</si>
  <si>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</si>
  <si>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</si>
  <si>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</si>
  <si>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</si>
  <si>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</si>
  <si>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</si>
  <si>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</si>
  <si>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</si>
  <si>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</si>
  <si>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</si>
  <si>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</si>
  <si>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</si>
  <si>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</si>
  <si>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</si>
  <si>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</si>
  <si>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</si>
  <si>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</si>
  <si>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</si>
  <si>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</si>
  <si>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</si>
  <si>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</si>
  <si>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</si>
  <si>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</si>
  <si>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</si>
  <si>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</si>
  <si>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</si>
  <si>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</si>
  <si>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</si>
  <si>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</si>
  <si>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</si>
  <si>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</si>
  <si>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</si>
  <si>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</si>
  <si>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</si>
  <si>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</si>
  <si>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</si>
  <si>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</si>
  <si>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</si>
  <si>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</si>
  <si>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</si>
  <si>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</si>
  <si>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</si>
  <si>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</si>
  <si>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</si>
  <si>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</si>
  <si>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</si>
  <si>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</si>
  <si>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</si>
  <si>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</si>
  <si>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</si>
  <si>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</si>
  <si>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</si>
  <si>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</si>
  <si>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</si>
  <si>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</si>
  <si>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</si>
  <si>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</si>
  <si>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</si>
  <si>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</si>
  <si>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</si>
  <si>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</si>
  <si>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</si>
  <si>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</si>
  <si>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</si>
  <si>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</si>
  <si>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</si>
  <si>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</si>
  <si>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</si>
  <si>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</si>
  <si>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</si>
  <si>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</si>
  <si>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</si>
  <si>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</si>
  <si>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</si>
  <si>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</si>
  <si>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</si>
  <si>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</si>
  <si>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</si>
  <si>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</si>
  <si>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</si>
  <si>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</si>
  <si>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</si>
  <si>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</si>
  <si>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</si>
  <si>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</si>
  <si>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</si>
  <si>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</si>
  <si>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</si>
  <si>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</si>
  <si>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</si>
  <si>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</si>
  <si>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</si>
  <si>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</si>
  <si>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</si>
  <si>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</si>
  <si>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</si>
  <si>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</si>
  <si>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</si>
  <si>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</si>
  <si>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</si>
  <si>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</si>
  <si>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</si>
  <si>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</si>
  <si>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</si>
  <si>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</si>
  <si>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</si>
  <si>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</si>
  <si>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</si>
  <si>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</si>
  <si>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</si>
  <si>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</si>
  <si>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</si>
  <si>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</si>
  <si>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</si>
  <si>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</si>
  <si>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</si>
  <si>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</si>
  <si>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</si>
  <si>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</si>
  <si>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</si>
  <si>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</si>
  <si>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</si>
  <si>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</si>
  <si>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</si>
  <si>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</si>
  <si>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</si>
  <si>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</si>
  <si>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</si>
  <si>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</si>
  <si>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</si>
  <si>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</si>
  <si>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</si>
  <si>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</si>
  <si>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</si>
  <si>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</si>
  <si>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</si>
  <si>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</si>
  <si>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</si>
  <si>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</si>
  <si>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</si>
  <si>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</si>
  <si>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</si>
  <si>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</si>
  <si>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</si>
  <si>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</si>
  <si>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</si>
  <si>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</si>
  <si>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</si>
  <si>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</si>
  <si>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</si>
  <si>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</si>
  <si>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</si>
  <si>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</si>
  <si>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</si>
  <si>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</si>
  <si>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</si>
  <si>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</si>
  <si>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</si>
  <si>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</si>
  <si>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</si>
  <si>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</si>
  <si>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</si>
  <si>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</si>
  <si>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</si>
  <si>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</si>
  <si>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</si>
  <si>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</si>
  <si>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</si>
  <si>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</si>
  <si>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</si>
  <si>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</si>
  <si>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</si>
  <si>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</si>
  <si>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</si>
  <si>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</si>
  <si>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</si>
  <si>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</si>
  <si>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</si>
  <si>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</si>
  <si>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</si>
  <si>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</si>
  <si>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</si>
  <si>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</si>
  <si>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</si>
  <si>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</si>
  <si>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</si>
  <si>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</si>
  <si>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</si>
  <si>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</si>
  <si>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</si>
  <si>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</si>
  <si>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</si>
  <si>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</si>
  <si>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</si>
  <si>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</si>
  <si>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</si>
  <si>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</si>
  <si>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</si>
  <si>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</si>
  <si>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</si>
  <si>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</si>
  <si>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</si>
  <si>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</si>
  <si>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</si>
  <si>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</si>
  <si>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</si>
  <si>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</si>
  <si>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</si>
  <si>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</si>
  <si>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</si>
  <si>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</si>
  <si>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</si>
  <si>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</si>
  <si>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</si>
  <si>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</si>
  <si>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</si>
  <si>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</si>
  <si>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</si>
  <si>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</si>
  <si>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</si>
  <si>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</si>
  <si>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</si>
  <si>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</si>
  <si>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</si>
  <si>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</si>
  <si>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</si>
  <si>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</si>
  <si>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</si>
  <si>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</si>
  <si>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</si>
  <si>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</si>
  <si>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</si>
  <si>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</si>
  <si>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</si>
  <si>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</si>
  <si>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</si>
  <si>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</si>
  <si>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</si>
  <si>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</si>
  <si>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</si>
  <si>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</si>
  <si>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</si>
  <si>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</si>
  <si>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</si>
  <si>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</si>
  <si>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</si>
  <si>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</si>
  <si>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</si>
  <si>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</si>
  <si>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</si>
  <si>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</si>
  <si>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</si>
  <si>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</si>
  <si>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</si>
  <si>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</si>
  <si>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</si>
  <si>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</si>
  <si>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</si>
  <si>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</si>
  <si>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</si>
  <si>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</si>
  <si>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</si>
  <si>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</si>
  <si>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</si>
  <si>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</si>
  <si>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</si>
  <si>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</si>
  <si>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</si>
  <si>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</si>
  <si>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</si>
  <si>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</si>
  <si>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</si>
  <si>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</si>
  <si>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</si>
  <si>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</si>
  <si>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</si>
  <si>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</si>
  <si>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</si>
  <si>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</si>
  <si>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</si>
  <si>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</si>
  <si>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</si>
  <si>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</si>
  <si>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</si>
  <si>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</si>
  <si>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</si>
  <si>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</si>
  <si>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</si>
  <si>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</si>
  <si>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</si>
  <si>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</si>
  <si>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</si>
  <si>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</si>
  <si>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</si>
  <si>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</si>
  <si>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</si>
  <si>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</si>
  <si>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</si>
  <si>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</si>
  <si>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</si>
  <si>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</si>
  <si>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</si>
  <si>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</si>
  <si>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</si>
  <si>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</si>
  <si>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</si>
  <si>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</si>
  <si>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</si>
  <si>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</si>
  <si>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</si>
  <si>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</si>
  <si>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</si>
  <si>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</si>
  <si>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</si>
  <si>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</si>
  <si>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</si>
  <si>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</si>
  <si>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</si>
  <si>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</si>
  <si>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</si>
  <si>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</si>
  <si>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</si>
  <si>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</si>
  <si>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</si>
  <si>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</si>
  <si>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</si>
  <si>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</si>
  <si>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</si>
  <si>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</si>
  <si>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</si>
  <si>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</si>
  <si>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</si>
  <si>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</si>
  <si>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</si>
  <si>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</si>
  <si>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</si>
  <si>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</si>
  <si>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</si>
  <si>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</si>
  <si>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</si>
  <si>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</si>
  <si>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</si>
  <si>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</si>
  <si>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</si>
  <si>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</si>
  <si>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</si>
  <si>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</si>
  <si>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</si>
  <si>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</si>
  <si>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</si>
  <si>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</si>
  <si>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</si>
  <si>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</si>
  <si>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</si>
  <si>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</si>
  <si>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</si>
  <si>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</si>
  <si>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</si>
  <si>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</si>
  <si>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</si>
  <si>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</si>
  <si>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</si>
  <si>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</si>
  <si>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</si>
  <si>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</si>
  <si>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</si>
  <si>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</si>
  <si>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</si>
  <si>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</si>
  <si>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</si>
  <si>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</si>
  <si>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</si>
  <si>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</si>
  <si>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</si>
  <si>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</si>
  <si>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</si>
  <si>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</si>
  <si>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</si>
  <si>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</si>
  <si>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</si>
  <si>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</si>
  <si>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</si>
  <si>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</si>
  <si>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</si>
  <si>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</si>
  <si>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</si>
  <si>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</si>
  <si>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</si>
  <si>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</si>
  <si>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</si>
  <si>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</si>
  <si>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</si>
  <si>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</si>
  <si>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</si>
  <si>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</si>
  <si>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</si>
  <si>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</si>
  <si>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</si>
  <si>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</si>
  <si>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</si>
  <si>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</si>
  <si>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</si>
  <si>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</si>
  <si>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</si>
  <si>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</si>
  <si>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</si>
  <si>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</si>
  <si>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</si>
  <si>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</si>
  <si>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</si>
  <si>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</si>
  <si>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</si>
  <si>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</si>
  <si>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</si>
  <si>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</si>
  <si>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</si>
  <si>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</si>
  <si>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</si>
  <si>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</si>
  <si>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</si>
  <si>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</si>
  <si>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</si>
  <si>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</si>
  <si>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</si>
  <si>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</si>
  <si>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</si>
  <si>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</si>
  <si>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</si>
  <si>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</si>
  <si>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</si>
  <si>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</si>
  <si>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</si>
  <si>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</si>
  <si>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</si>
  <si>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</si>
  <si>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</si>
  <si>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</si>
  <si>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</si>
  <si>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</si>
  <si>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</si>
  <si>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</si>
  <si>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</si>
  <si>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</si>
  <si>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</si>
  <si>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</si>
  <si>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</si>
  <si>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</si>
  <si>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</si>
  <si>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</si>
  <si>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</si>
  <si>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</si>
  <si>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</si>
  <si>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</si>
  <si>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</si>
  <si>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</si>
  <si>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</si>
  <si>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</si>
  <si>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</si>
  <si>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</si>
  <si>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</si>
  <si>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</si>
  <si>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</si>
  <si>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</si>
  <si>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</si>
  <si>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</si>
  <si>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</si>
  <si>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</si>
  <si>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</si>
  <si>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</si>
  <si>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</si>
  <si>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</si>
  <si>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</si>
  <si>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</si>
  <si>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</si>
  <si>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</si>
  <si>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</si>
  <si>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</si>
  <si>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</si>
  <si>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</si>
  <si>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</si>
  <si>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</si>
  <si>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</si>
  <si>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</si>
  <si>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</si>
  <si>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</si>
  <si>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</si>
  <si>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</si>
  <si>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</si>
  <si>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</si>
  <si>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</si>
  <si>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</si>
  <si>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</si>
  <si>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</si>
  <si>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</si>
  <si>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</si>
  <si>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</si>
  <si>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</si>
  <si>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</si>
  <si>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</si>
  <si>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</si>
  <si>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</si>
  <si>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</si>
  <si>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</si>
  <si>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</si>
  <si>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</si>
  <si>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</si>
  <si>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</si>
  <si>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</si>
  <si>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</si>
  <si>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</si>
  <si>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</si>
  <si>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</si>
  <si>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</si>
  <si>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</si>
  <si>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</si>
  <si>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</si>
  <si>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</si>
  <si>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</si>
  <si>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</si>
  <si>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</si>
  <si>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</si>
  <si>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</si>
  <si>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</si>
  <si>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</si>
  <si>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</si>
  <si>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</si>
  <si>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</si>
  <si>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</si>
  <si>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</si>
  <si>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</si>
  <si>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</si>
  <si>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</si>
  <si>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</si>
  <si>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</si>
  <si>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</si>
  <si>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</si>
  <si>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</si>
  <si>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</si>
  <si>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</si>
  <si>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</si>
  <si>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</si>
  <si>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</si>
  <si>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</si>
  <si>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</si>
  <si>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</si>
  <si>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</si>
  <si>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</si>
  <si>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</si>
  <si>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</si>
  <si>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</si>
  <si>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</si>
  <si>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</si>
  <si>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</si>
  <si>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</si>
  <si>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</si>
  <si>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</si>
  <si>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</si>
  <si>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</si>
  <si>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</si>
  <si>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</si>
  <si>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</si>
  <si>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</si>
  <si>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</si>
  <si>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</si>
  <si>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</si>
  <si>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</si>
  <si>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</si>
  <si>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</si>
  <si>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</si>
  <si>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</si>
  <si>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</si>
  <si>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</si>
  <si>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</si>
  <si>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</si>
  <si>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</si>
  <si>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</si>
  <si>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</si>
  <si>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</si>
  <si>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</si>
  <si>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</si>
  <si>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</si>
  <si>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</si>
  <si>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</si>
  <si>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</si>
  <si>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</si>
  <si>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</si>
  <si>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</si>
  <si>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</si>
  <si>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</si>
  <si>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</si>
  <si>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</si>
  <si>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</si>
  <si>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</si>
  <si>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</si>
  <si>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</si>
  <si>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</si>
  <si>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</si>
  <si>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</si>
  <si>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</si>
  <si>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</si>
  <si>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</si>
  <si>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</si>
  <si>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</si>
  <si>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</si>
  <si>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</si>
  <si>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</si>
  <si>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</si>
  <si>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</si>
  <si>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</si>
  <si>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</si>
  <si>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</si>
  <si>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</si>
  <si>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</si>
  <si>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</si>
  <si>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</si>
  <si>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</si>
  <si>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</si>
  <si>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</si>
  <si>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</si>
  <si>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</si>
  <si>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</si>
  <si>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</si>
  <si>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</si>
  <si>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</si>
  <si>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</si>
  <si>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</si>
  <si>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</si>
  <si>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</si>
  <si>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</si>
  <si>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</si>
  <si>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</si>
  <si>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</si>
  <si>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</si>
  <si>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</si>
  <si>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</si>
  <si>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</si>
  <si>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</si>
  <si>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</si>
  <si>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</si>
  <si>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</si>
  <si>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</si>
  <si>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</si>
  <si>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</si>
  <si>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</si>
  <si>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</si>
  <si>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</si>
  <si>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</si>
  <si>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</si>
  <si>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</si>
  <si>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</si>
  <si>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</si>
  <si>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</si>
  <si>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</si>
  <si>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</si>
  <si>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</si>
  <si>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</si>
  <si>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</si>
  <si>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</si>
  <si>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</si>
  <si>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</si>
  <si>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</si>
  <si>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</si>
  <si>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</si>
  <si>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</si>
  <si>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</si>
  <si>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</si>
  <si>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</si>
  <si>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</si>
  <si>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</si>
  <si>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</si>
  <si>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</si>
  <si>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</si>
  <si>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</si>
  <si>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</si>
  <si>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</si>
  <si>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</si>
  <si>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</si>
  <si>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</si>
  <si>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</si>
  <si>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</si>
  <si>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</si>
  <si>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</si>
  <si>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</si>
  <si>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</si>
  <si>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</si>
  <si>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</si>
  <si>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</si>
  <si>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</si>
  <si>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</si>
  <si>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</si>
  <si>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</si>
  <si>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</si>
  <si>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</si>
  <si>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</si>
  <si>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</si>
  <si>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</si>
  <si>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</si>
  <si>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</si>
  <si>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</si>
  <si>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</si>
  <si>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</si>
  <si>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</si>
  <si>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</si>
  <si>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</si>
  <si>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</si>
  <si>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</si>
  <si>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</si>
  <si>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</si>
  <si>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</si>
  <si>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</si>
  <si>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</si>
  <si>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</si>
  <si>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</si>
  <si>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</si>
  <si>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</si>
  <si>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</si>
  <si>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</si>
  <si>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</si>
  <si>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</si>
  <si>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</si>
  <si>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</si>
  <si>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</si>
  <si>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</si>
  <si>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</si>
  <si>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</si>
  <si>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</si>
  <si>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</si>
  <si>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</si>
  <si>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</si>
  <si>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</si>
  <si>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</si>
  <si>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</si>
  <si>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</si>
  <si>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</si>
  <si>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</si>
  <si>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</si>
  <si>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</si>
  <si>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</si>
  <si>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</si>
  <si>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</si>
  <si>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</si>
  <si>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</si>
  <si>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</si>
  <si>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</si>
  <si>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</si>
  <si>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</si>
  <si>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</si>
  <si>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</si>
  <si>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</si>
  <si>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</si>
  <si>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</si>
  <si>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</si>
  <si>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</si>
  <si>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</si>
  <si>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</si>
  <si>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</si>
  <si>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</si>
  <si>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</si>
  <si>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</si>
  <si>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</si>
  <si>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</si>
  <si>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</si>
  <si>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</si>
  <si>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</si>
  <si>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</si>
  <si>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</si>
  <si>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</si>
  <si>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</si>
  <si>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</si>
  <si>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</si>
  <si>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</si>
  <si>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</si>
  <si>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</si>
  <si>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</si>
  <si>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</si>
  <si>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</si>
  <si>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</si>
  <si>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</si>
  <si>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</si>
  <si>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</si>
  <si>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</si>
  <si>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</si>
  <si>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</si>
  <si>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</si>
  <si>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</si>
  <si>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</si>
  <si>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</si>
  <si>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</si>
  <si>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</si>
  <si>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</si>
  <si>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</si>
  <si>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</si>
  <si>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</si>
  <si>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</si>
  <si>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</si>
  <si>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</si>
  <si>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</si>
  <si>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</si>
  <si>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</si>
  <si>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</si>
  <si>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</si>
  <si>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</si>
  <si>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</si>
  <si>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</si>
  <si>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</si>
  <si>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</si>
  <si>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</si>
  <si>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</si>
  <si>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</si>
  <si>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</si>
  <si>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</si>
  <si>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</si>
  <si>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</si>
  <si>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</si>
  <si>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</si>
  <si>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</si>
  <si>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</si>
  <si>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</si>
  <si>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</si>
  <si>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</si>
  <si>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</si>
  <si>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</si>
  <si>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</si>
  <si>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</si>
  <si>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</si>
  <si>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</si>
  <si>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</si>
  <si>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</si>
  <si>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</si>
  <si>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</si>
  <si>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</si>
  <si>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</si>
  <si>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</si>
  <si>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</si>
  <si>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</si>
  <si>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</si>
  <si>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</si>
  <si>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</si>
  <si>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</si>
  <si>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</si>
  <si>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</si>
  <si>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</si>
  <si>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</si>
  <si>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</si>
  <si>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</si>
  <si>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</si>
  <si>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</si>
  <si>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</si>
  <si>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</si>
  <si>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</si>
  <si>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</si>
  <si>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</si>
  <si>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</si>
  <si>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</si>
  <si>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</si>
  <si>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</si>
  <si>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</si>
  <si>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</si>
  <si>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</si>
  <si>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</si>
  <si>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</si>
  <si>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</si>
  <si>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</si>
  <si>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</si>
  <si>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</si>
  <si>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</si>
  <si>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</si>
  <si>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</si>
  <si>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</si>
  <si>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</si>
  <si>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</si>
  <si>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</si>
  <si>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</si>
  <si>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</si>
  <si>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</si>
  <si>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</si>
  <si>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</si>
  <si>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</si>
  <si>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</si>
  <si>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</si>
  <si>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</si>
  <si>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</si>
  <si>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</si>
  <si>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</si>
  <si>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</si>
  <si>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</si>
  <si>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</si>
  <si>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</si>
  <si>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</si>
  <si>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</si>
  <si>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</si>
  <si>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</si>
  <si>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</si>
  <si>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</si>
  <si>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</si>
  <si>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</si>
  <si>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</si>
  <si>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</si>
  <si>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</si>
  <si>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</si>
  <si>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</si>
  <si>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</si>
  <si>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</si>
  <si>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</si>
  <si>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</si>
  <si>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</si>
  <si>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</si>
  <si>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</si>
  <si>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</si>
  <si>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</si>
  <si>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</si>
  <si>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</si>
  <si>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</si>
  <si>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</si>
  <si>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</si>
  <si>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</si>
  <si>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</si>
  <si>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</si>
  <si>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</si>
  <si>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</si>
  <si>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</si>
  <si>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</si>
  <si>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</si>
  <si>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</si>
  <si>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</si>
  <si>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</si>
  <si>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</si>
  <si>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</si>
  <si>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</si>
  <si>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</si>
  <si>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</si>
  <si>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</si>
  <si>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</si>
  <si>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</si>
  <si>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</si>
  <si>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</si>
  <si>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</si>
  <si>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</si>
  <si>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</si>
  <si>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</si>
  <si>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</si>
  <si>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</si>
  <si>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</si>
  <si>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</si>
  <si>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</si>
  <si>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</si>
  <si>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</si>
  <si>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</si>
  <si>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</si>
  <si>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</si>
  <si>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</si>
  <si>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</si>
  <si>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</si>
  <si>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</si>
  <si>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</si>
  <si>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</si>
  <si>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</si>
  <si>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</si>
  <si>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</si>
  <si>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</si>
  <si>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</si>
  <si>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</si>
  <si>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</si>
  <si>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</si>
  <si>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</si>
  <si>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</si>
  <si>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</si>
  <si>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</si>
  <si>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</si>
  <si>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</si>
  <si>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</si>
  <si>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</si>
  <si>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</si>
  <si>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</si>
  <si>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</si>
  <si>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</si>
  <si>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</si>
  <si>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</si>
  <si>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</si>
  <si>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</si>
  <si>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</si>
  <si>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</si>
  <si>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</si>
  <si>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</si>
  <si>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</si>
  <si>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</si>
  <si>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</si>
  <si>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</si>
  <si>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</si>
  <si>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</si>
  <si>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</si>
  <si>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</si>
  <si>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</si>
  <si>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</si>
  <si>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</si>
  <si>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</si>
  <si>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</si>
  <si>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</si>
  <si>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</si>
  <si>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</si>
  <si>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</si>
  <si>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</si>
  <si>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</si>
  <si>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</si>
  <si>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</si>
  <si>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</si>
  <si>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</si>
  <si>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</si>
  <si>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</si>
  <si>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</si>
  <si>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</si>
  <si>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</si>
  <si>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</si>
  <si>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</si>
  <si>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</si>
  <si>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</si>
  <si>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</si>
  <si>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</si>
  <si>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</si>
  <si>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</si>
  <si>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</si>
  <si>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</si>
  <si>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</si>
  <si>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</si>
  <si>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</si>
  <si>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</si>
  <si>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</si>
  <si>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</si>
  <si>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</si>
  <si>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</si>
  <si>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</si>
  <si>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</si>
  <si>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</si>
  <si>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</si>
  <si>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</si>
  <si>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</si>
  <si>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</si>
  <si>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</si>
  <si>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</si>
  <si>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</si>
  <si>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</si>
  <si>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</si>
  <si>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</si>
  <si>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</si>
  <si>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</si>
  <si>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</si>
  <si>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</si>
  <si>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</si>
  <si>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</si>
  <si>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</si>
  <si>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</si>
  <si>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</si>
  <si>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</si>
  <si>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</si>
  <si>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</si>
  <si>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</si>
  <si>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</si>
  <si>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</si>
  <si>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</si>
  <si>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</si>
  <si>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</si>
  <si>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</si>
  <si>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</si>
  <si>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</si>
  <si>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</si>
  <si>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</si>
  <si>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</si>
  <si>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</si>
  <si>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</si>
  <si>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</si>
  <si>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</si>
  <si>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</si>
  <si>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</si>
  <si>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</si>
  <si>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</si>
  <si>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</si>
  <si>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</si>
  <si>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</si>
  <si>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</si>
  <si>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</si>
  <si>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</si>
  <si>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</si>
  <si>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</si>
  <si>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</si>
  <si>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</si>
  <si>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</si>
  <si>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</si>
  <si>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</si>
  <si>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</si>
  <si>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</si>
  <si>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</si>
  <si>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</si>
  <si>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</si>
  <si>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</si>
  <si>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</si>
  <si>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</si>
  <si>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</si>
  <si>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</si>
  <si>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</si>
  <si>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</si>
  <si>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</si>
  <si>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</si>
  <si>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</si>
  <si>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</si>
  <si>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</si>
  <si>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</si>
  <si>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</si>
  <si>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</si>
  <si>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</si>
  <si>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</si>
  <si>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</si>
  <si>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</si>
  <si>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</si>
  <si>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</si>
  <si>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</si>
  <si>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</si>
  <si>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</si>
  <si>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</si>
  <si>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</si>
  <si>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</si>
  <si>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</si>
  <si>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</si>
  <si>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</si>
  <si>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</si>
  <si>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</si>
  <si>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</si>
  <si>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</si>
  <si>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</si>
  <si>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</si>
  <si>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</si>
  <si>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</si>
  <si>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</si>
  <si>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</si>
  <si>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</si>
  <si>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</si>
  <si>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</si>
  <si>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</si>
  <si>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</si>
  <si>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</si>
  <si>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</si>
  <si>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</si>
  <si>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</si>
  <si>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</si>
  <si>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</si>
  <si>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</si>
  <si>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</si>
  <si>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</si>
  <si>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</si>
  <si>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</si>
  <si>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</si>
  <si>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</si>
  <si>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</si>
  <si>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</si>
  <si>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</si>
  <si>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</si>
  <si>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</si>
  <si>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</si>
  <si>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</si>
  <si>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</si>
  <si>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</si>
  <si>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</si>
  <si>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</si>
  <si>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</si>
  <si>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</si>
  <si>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</si>
  <si>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</si>
  <si>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</si>
  <si>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</si>
  <si>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</si>
  <si>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</si>
  <si>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</si>
  <si>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</si>
  <si>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</si>
  <si>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</si>
  <si>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</si>
  <si>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</si>
  <si>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</si>
  <si>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</si>
  <si>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</si>
  <si>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</si>
  <si>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</si>
  <si>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</si>
  <si>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</si>
  <si>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</si>
  <si>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</si>
  <si>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</si>
  <si>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</si>
  <si>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</si>
  <si>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</si>
  <si>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</si>
  <si>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</si>
  <si>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</si>
  <si>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</si>
  <si>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</si>
  <si>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</si>
  <si>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</si>
  <si>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</si>
  <si>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</si>
  <si>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</si>
  <si>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</si>
  <si>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</si>
  <si>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</si>
  <si>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</si>
  <si>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</si>
  <si>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</si>
  <si>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</si>
  <si>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</si>
  <si>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</si>
  <si>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</si>
  <si>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</si>
  <si>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</si>
  <si>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</si>
  <si>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</si>
  <si>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</si>
  <si>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</si>
  <si>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</si>
  <si>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</si>
  <si>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</si>
  <si>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</si>
  <si>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</si>
  <si>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</si>
  <si>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</si>
  <si>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</si>
  <si>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</si>
  <si>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</si>
  <si>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</si>
  <si>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</si>
  <si>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</si>
  <si>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</si>
  <si>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</si>
  <si>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</si>
  <si>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</si>
  <si>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</si>
  <si>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</si>
  <si>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</si>
  <si>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</si>
  <si>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</si>
  <si>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</si>
  <si>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</si>
  <si>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</si>
  <si>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</si>
  <si>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</si>
  <si>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</si>
  <si>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</si>
  <si>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</si>
  <si>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</si>
  <si>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</si>
  <si>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</si>
  <si>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</si>
  <si>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</si>
  <si>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</si>
  <si>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</si>
  <si>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</si>
  <si>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</si>
  <si>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</si>
  <si>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</si>
  <si>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</si>
  <si>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</si>
  <si>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</si>
  <si>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</si>
  <si>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</si>
  <si>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</si>
  <si>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</si>
  <si>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</si>
  <si>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</si>
  <si>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</si>
  <si>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</si>
  <si>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</si>
  <si>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</si>
  <si>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</si>
  <si>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</si>
  <si>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</si>
  <si>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</si>
  <si>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</si>
  <si>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</si>
  <si>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</si>
  <si>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</si>
  <si>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</si>
  <si>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</si>
  <si>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</si>
  <si>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</si>
  <si>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</si>
  <si>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</si>
  <si>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</si>
  <si>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</si>
  <si>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</si>
  <si>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</si>
  <si>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</si>
  <si>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</si>
  <si>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</si>
  <si>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</si>
  <si>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</si>
  <si>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</si>
  <si>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</si>
  <si>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</si>
  <si>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</si>
  <si>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</si>
  <si>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</si>
  <si>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</si>
  <si>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</si>
  <si>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</si>
  <si>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</si>
  <si>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</si>
  <si>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</si>
  <si>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</si>
  <si>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</si>
  <si>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</si>
  <si>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</si>
  <si>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</si>
  <si>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</si>
  <si>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</si>
  <si>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</si>
  <si>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</si>
  <si>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</si>
  <si>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</si>
  <si>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</si>
  <si>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</si>
  <si>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</si>
  <si>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</si>
  <si>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</si>
  <si>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</si>
  <si>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</si>
  <si>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</si>
  <si>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</si>
  <si>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</si>
  <si>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</si>
  <si>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</si>
  <si>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</si>
  <si>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</si>
  <si>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</si>
  <si>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</si>
  <si>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</si>
  <si>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</si>
  <si>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</si>
  <si>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</si>
  <si>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</si>
  <si>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</si>
  <si>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</si>
  <si>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</si>
  <si>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</si>
  <si>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</si>
  <si>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</si>
  <si>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</si>
  <si>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</si>
  <si>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</si>
  <si>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</si>
  <si>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</si>
  <si>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</si>
  <si>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</si>
  <si>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</si>
  <si>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</si>
  <si>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</si>
  <si>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</si>
  <si>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</si>
  <si>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</si>
  <si>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</si>
  <si>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</si>
  <si>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</si>
  <si>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</si>
  <si>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</si>
  <si>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</si>
  <si>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</si>
  <si>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</si>
  <si>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</si>
  <si>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</si>
  <si>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</si>
  <si>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</si>
  <si>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</si>
  <si>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</si>
  <si>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</si>
  <si>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</si>
  <si>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</si>
  <si>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</si>
  <si>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</si>
  <si>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</si>
  <si>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</si>
  <si>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</si>
  <si>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</si>
  <si>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</si>
  <si>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</si>
  <si>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</si>
  <si>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</si>
  <si>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</si>
  <si>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</si>
  <si>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</si>
  <si>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</si>
  <si>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</si>
  <si>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</si>
  <si>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</si>
  <si>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</si>
  <si>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</si>
  <si>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</si>
  <si>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</si>
  <si>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</si>
  <si>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</si>
  <si>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</si>
  <si>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</si>
  <si>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</si>
  <si>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</si>
  <si>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</si>
  <si>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</si>
  <si>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</si>
  <si>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</si>
  <si>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</si>
  <si>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</si>
  <si>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</si>
  <si>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</si>
  <si>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</si>
  <si>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</si>
  <si>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</si>
  <si>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</si>
  <si>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</si>
  <si>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</si>
  <si>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</si>
  <si>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</si>
  <si>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</si>
  <si>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</si>
  <si>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</si>
  <si>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</si>
  <si>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</si>
  <si>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</si>
  <si>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</si>
  <si>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</si>
  <si>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</si>
  <si>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</si>
  <si>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</si>
  <si>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</si>
  <si>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</si>
  <si>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</si>
  <si>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</si>
  <si>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</si>
  <si>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</si>
  <si>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</si>
  <si>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</si>
  <si>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</si>
  <si>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</si>
  <si>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</si>
  <si>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</si>
  <si>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</si>
  <si>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</si>
  <si>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</si>
  <si>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</si>
  <si>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</si>
  <si>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</si>
  <si>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</si>
  <si>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</si>
  <si>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</si>
  <si>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</si>
  <si>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</si>
  <si>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</si>
  <si>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</si>
  <si>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</si>
  <si>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</si>
  <si>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</si>
  <si>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</si>
  <si>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</si>
  <si>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</si>
  <si>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</si>
  <si>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</si>
  <si>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</si>
  <si>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</si>
  <si>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</si>
  <si>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</si>
  <si>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</si>
  <si>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</si>
  <si>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</si>
  <si>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</si>
  <si>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</si>
  <si>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</si>
  <si>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</si>
  <si>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</si>
  <si>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</si>
  <si>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</si>
  <si>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</si>
  <si>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</si>
  <si>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</si>
  <si>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</si>
  <si>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</si>
  <si>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</si>
  <si>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</si>
  <si>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</si>
  <si>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</si>
  <si>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</si>
  <si>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</si>
  <si>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</si>
  <si>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</si>
  <si>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</si>
  <si>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</si>
  <si>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</si>
  <si>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</si>
  <si>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</si>
  <si>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</si>
  <si>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</si>
  <si>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</si>
  <si>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</si>
  <si>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</si>
  <si>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</si>
  <si>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</si>
  <si>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</si>
  <si>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</si>
  <si>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</si>
  <si>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</si>
  <si>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</si>
  <si>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</si>
  <si>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</si>
  <si>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</si>
  <si>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</si>
  <si>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</si>
  <si>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</si>
  <si>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</si>
  <si>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</si>
  <si>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</si>
  <si>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</si>
  <si>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</si>
  <si>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</si>
  <si>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</si>
  <si>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</si>
  <si>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</si>
  <si>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</si>
  <si>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</si>
  <si>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</si>
  <si>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</si>
  <si>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</si>
  <si>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</si>
  <si>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</si>
  <si>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</si>
  <si>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</si>
  <si>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</si>
  <si>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</si>
  <si>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</si>
  <si>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</si>
  <si>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</si>
  <si>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</si>
  <si>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</si>
  <si>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</si>
  <si>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</si>
  <si>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</si>
  <si>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</si>
  <si>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</si>
  <si>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</si>
  <si>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</si>
  <si>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</si>
  <si>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</si>
  <si>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</si>
  <si>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</si>
  <si>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</si>
  <si>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</si>
  <si>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</si>
  <si>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</si>
  <si>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</si>
  <si>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</si>
  <si>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</si>
  <si>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</si>
  <si>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</si>
  <si>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</si>
  <si>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</si>
  <si>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</si>
  <si>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</si>
  <si>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</si>
  <si>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</si>
  <si>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</si>
  <si>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</si>
  <si>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</si>
  <si>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</si>
  <si>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</si>
  <si>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</si>
  <si>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</si>
  <si>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</si>
  <si>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</si>
  <si>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</si>
  <si>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</si>
  <si>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</si>
  <si>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</si>
  <si>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</si>
  <si>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</si>
  <si>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</si>
  <si>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</si>
  <si>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</si>
  <si>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</si>
  <si>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</si>
  <si>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</si>
  <si>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</si>
  <si>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</si>
  <si>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</si>
  <si>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</si>
  <si>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</si>
  <si>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</si>
  <si>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</si>
  <si>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</si>
  <si>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</si>
  <si>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</si>
  <si>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</si>
  <si>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</si>
  <si>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</si>
  <si>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</si>
  <si>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</si>
  <si>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</si>
  <si>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</si>
  <si>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</si>
  <si>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</si>
  <si>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</si>
  <si>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</si>
  <si>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</si>
  <si>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</si>
  <si>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</si>
  <si>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</si>
  <si>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</si>
  <si>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</si>
  <si>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</si>
  <si>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</si>
  <si>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</si>
  <si>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</si>
  <si>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</si>
  <si>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</si>
  <si>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</si>
  <si>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</si>
  <si>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</si>
  <si>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</si>
  <si>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</si>
  <si>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</si>
  <si>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</si>
  <si>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</si>
  <si>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</si>
  <si>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</si>
  <si>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</si>
  <si>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</si>
  <si>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</si>
  <si>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</si>
  <si>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</si>
  <si>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</si>
  <si>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</si>
  <si>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</si>
  <si>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</si>
  <si>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</si>
  <si>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</si>
  <si>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</si>
  <si>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</si>
  <si>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</si>
  <si>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</si>
  <si>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</si>
  <si>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</si>
  <si>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</si>
  <si>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</si>
  <si>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</si>
  <si>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</si>
  <si>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</si>
  <si>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</si>
  <si>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</si>
  <si>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</si>
  <si>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</si>
  <si>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</si>
  <si>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</si>
  <si>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</si>
  <si>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</si>
  <si>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</si>
  <si>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</si>
  <si>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</si>
  <si>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</si>
  <si>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</si>
  <si>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</si>
  <si>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</si>
  <si>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</si>
  <si>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</si>
  <si>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</si>
  <si>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</si>
  <si>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</si>
  <si>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</si>
  <si>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</si>
  <si>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</si>
  <si>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</si>
  <si>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</si>
  <si>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</si>
  <si>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</si>
  <si>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</si>
  <si>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</si>
  <si>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</si>
  <si>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</si>
  <si>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</si>
  <si>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</si>
  <si>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</si>
  <si>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</si>
  <si>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</si>
  <si>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</si>
  <si>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</si>
  <si>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</si>
  <si>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</si>
  <si>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</si>
  <si>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</si>
  <si>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</si>
  <si>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</si>
  <si>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</si>
  <si>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</si>
  <si>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</si>
  <si>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</si>
  <si>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</si>
  <si>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</si>
  <si>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</si>
  <si>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</si>
  <si>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</si>
  <si>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</si>
  <si>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</si>
  <si>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</si>
  <si>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</si>
  <si>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</si>
  <si>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</si>
  <si>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</si>
  <si>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</si>
  <si>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</si>
  <si>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</si>
  <si>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</si>
  <si>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</si>
  <si>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</si>
  <si>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</si>
  <si>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</si>
  <si>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</si>
  <si>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</si>
  <si>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</si>
  <si>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</si>
  <si>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</si>
  <si>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</si>
  <si>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</si>
  <si>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</si>
  <si>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</si>
  <si>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</si>
  <si>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</si>
  <si>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</si>
  <si>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</si>
  <si>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</si>
  <si>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</si>
  <si>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</si>
  <si>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</si>
  <si>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</si>
  <si>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</si>
  <si>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</si>
  <si>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</si>
  <si>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</si>
  <si>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</si>
  <si>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</si>
  <si>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</si>
  <si>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</si>
  <si>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</si>
  <si>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</si>
  <si>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</si>
  <si>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</si>
  <si>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</si>
  <si>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</si>
  <si>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</si>
  <si>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</si>
  <si>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</si>
  <si>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</si>
  <si>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</si>
  <si>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</si>
  <si>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</si>
  <si>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</si>
  <si>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</si>
  <si>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</si>
  <si>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</si>
  <si>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</si>
  <si>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</si>
  <si>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</si>
  <si>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</si>
  <si>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</si>
  <si>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</si>
  <si>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</si>
  <si>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</si>
  <si>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</si>
  <si>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</si>
  <si>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</si>
  <si>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</si>
  <si>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</si>
  <si>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</si>
  <si>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</si>
  <si>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</si>
  <si>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</si>
  <si>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</si>
  <si>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</si>
  <si>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</si>
  <si>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</si>
  <si>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</si>
  <si>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</si>
  <si>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</si>
  <si>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</si>
  <si>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</si>
  <si>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</si>
  <si>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</si>
  <si>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</si>
  <si>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</si>
  <si>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</si>
  <si>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</si>
  <si>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</si>
  <si>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</si>
  <si>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</si>
  <si>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</si>
  <si>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</si>
  <si>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</si>
  <si>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</si>
  <si>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</si>
  <si>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</si>
  <si>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</si>
  <si>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</si>
  <si>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</si>
  <si>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</si>
  <si>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</si>
  <si>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</si>
  <si>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</si>
  <si>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</si>
  <si>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</si>
  <si>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</si>
  <si>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</si>
  <si>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</si>
  <si>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</si>
  <si>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</si>
  <si>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</si>
  <si>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</si>
  <si>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</si>
  <si>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</si>
  <si>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</si>
  <si>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</si>
  <si>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</si>
  <si>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</si>
  <si>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</si>
  <si>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</si>
  <si>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</si>
  <si>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</si>
  <si>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</si>
  <si>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</si>
  <si>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</si>
  <si>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</si>
  <si>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</si>
  <si>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</si>
  <si>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</si>
  <si>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</si>
  <si>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</si>
  <si>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</si>
  <si>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</si>
  <si>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</si>
  <si>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</si>
  <si>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</si>
  <si>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</si>
  <si>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</si>
  <si>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</si>
  <si>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</si>
  <si>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</si>
  <si>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</si>
  <si>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</si>
  <si>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</si>
  <si>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</si>
  <si>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</si>
  <si>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</si>
  <si>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</si>
  <si>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</si>
  <si>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</si>
  <si>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</si>
  <si>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</si>
  <si>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</si>
  <si>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</si>
  <si>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</si>
  <si>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</si>
  <si>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</si>
  <si>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</si>
  <si>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</si>
  <si>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</si>
  <si>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</si>
  <si>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</si>
  <si>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</si>
  <si>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</si>
  <si>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</si>
  <si>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</si>
  <si>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</si>
  <si>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</si>
  <si>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</si>
  <si>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</si>
  <si>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</si>
  <si>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</si>
  <si>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</si>
  <si>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</si>
  <si>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</si>
  <si>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</si>
  <si>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</si>
  <si>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</si>
  <si>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</si>
  <si>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</si>
  <si>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</si>
  <si>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</si>
  <si>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</si>
  <si>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</si>
  <si>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</si>
  <si>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</si>
  <si>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</si>
  <si>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</si>
  <si>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</si>
  <si>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</si>
  <si>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</si>
  <si>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</si>
  <si>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</si>
  <si>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</si>
  <si>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</si>
  <si>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</si>
  <si>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</si>
  <si>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</si>
  <si>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</si>
  <si>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</si>
  <si>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</si>
  <si>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</si>
  <si>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</si>
  <si>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</si>
  <si>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</si>
  <si>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</si>
  <si>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</si>
  <si>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</si>
  <si>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</si>
  <si>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</si>
  <si>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</si>
  <si>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</si>
  <si>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</si>
  <si>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</si>
  <si>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</si>
  <si>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</si>
  <si>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</si>
  <si>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</si>
  <si>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</si>
  <si>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</si>
  <si>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</si>
  <si>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</si>
  <si>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</si>
  <si>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</si>
  <si>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</si>
  <si>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</si>
  <si>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</si>
  <si>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</si>
  <si>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</si>
  <si>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</si>
  <si>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</si>
  <si>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</si>
  <si>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</si>
  <si>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</si>
  <si>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</si>
  <si>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</si>
  <si>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</si>
  <si>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</si>
  <si>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</si>
  <si>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</si>
  <si>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</si>
  <si>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</si>
  <si>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</si>
  <si>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</si>
  <si>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</si>
  <si>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</si>
  <si>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</si>
  <si>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</si>
  <si>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</si>
  <si>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</si>
  <si>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</si>
  <si>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</si>
  <si>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</si>
  <si>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</si>
  <si>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</si>
  <si>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</si>
  <si>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</si>
  <si>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</si>
  <si>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</si>
  <si>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</si>
  <si>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</si>
  <si>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</si>
  <si>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</si>
  <si>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</si>
  <si>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</si>
  <si>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</si>
  <si>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</si>
  <si>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</si>
  <si>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</si>
  <si>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</si>
  <si>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</si>
  <si>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</si>
  <si>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</si>
  <si>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</si>
  <si>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</si>
  <si>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</si>
  <si>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</si>
  <si>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</si>
  <si>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</si>
  <si>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</si>
  <si>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</si>
  <si>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</si>
  <si>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</si>
  <si>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</si>
  <si>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</si>
  <si>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</si>
  <si>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</si>
  <si>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</si>
  <si>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</si>
  <si>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</si>
  <si>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</si>
  <si>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</si>
  <si>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</si>
  <si>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</si>
  <si>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</si>
  <si>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</si>
  <si>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</si>
  <si>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</si>
  <si>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</si>
  <si>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</si>
  <si>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</si>
  <si>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</si>
  <si>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</si>
  <si>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</si>
  <si>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</si>
  <si>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</si>
  <si>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</si>
  <si>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</si>
  <si>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</si>
  <si>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</si>
  <si>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</si>
  <si>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</si>
  <si>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</si>
  <si>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</si>
  <si>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</si>
  <si>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</si>
  <si>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</si>
  <si>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</si>
  <si>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</si>
  <si>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</si>
  <si>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</si>
  <si>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</si>
  <si>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</si>
  <si>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</si>
  <si>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</si>
  <si>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</si>
  <si>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</si>
  <si>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</si>
  <si>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</si>
  <si>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</si>
  <si>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</si>
  <si>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</si>
  <si>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</si>
  <si>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</si>
  <si>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</si>
  <si>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</si>
  <si>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</si>
  <si>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</si>
  <si>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</si>
  <si>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</si>
  <si>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</si>
  <si>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</si>
  <si>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</si>
  <si>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</si>
  <si>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</si>
  <si>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</si>
  <si>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</si>
  <si>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</si>
  <si>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</si>
  <si>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</si>
  <si>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</si>
  <si>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</si>
  <si>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</si>
  <si>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</si>
  <si>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</si>
  <si>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</si>
  <si>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</si>
  <si>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</si>
  <si>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</si>
  <si>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</si>
  <si>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</si>
  <si>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</si>
  <si>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</si>
  <si>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</si>
  <si>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</si>
  <si>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</si>
  <si>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</si>
  <si>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</si>
  <si>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</si>
  <si>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</si>
  <si>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</si>
  <si>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</si>
  <si>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</si>
  <si>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</si>
  <si>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</si>
  <si>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</si>
  <si>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</si>
  <si>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</si>
  <si>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</si>
  <si>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</si>
  <si>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</si>
  <si>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</si>
  <si>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</si>
  <si>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</si>
  <si>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</si>
  <si>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</si>
  <si>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</si>
  <si>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</si>
  <si>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</si>
  <si>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</si>
  <si>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</si>
  <si>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</si>
  <si>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</si>
  <si>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</si>
  <si>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</si>
  <si>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</si>
  <si>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</si>
  <si>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</si>
  <si>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</si>
  <si>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</si>
  <si>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</si>
  <si>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</si>
  <si>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</si>
  <si>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</si>
  <si>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</si>
  <si>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</si>
  <si>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</si>
  <si>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</si>
  <si>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</si>
  <si>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</si>
  <si>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</si>
  <si>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</si>
  <si>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</si>
  <si>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</si>
  <si>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</si>
  <si>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</si>
  <si>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</si>
  <si>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</si>
  <si>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</si>
  <si>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</si>
  <si>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</si>
  <si>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</si>
  <si>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</si>
  <si>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</si>
  <si>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</si>
  <si>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</si>
  <si>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</si>
  <si>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</si>
  <si>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</si>
  <si>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</si>
  <si>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</si>
  <si>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</si>
  <si>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</si>
  <si>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</si>
  <si>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</si>
  <si>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</si>
  <si>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</si>
  <si>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</si>
  <si>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</si>
  <si>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</si>
  <si>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</si>
  <si>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</si>
  <si>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</si>
  <si>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</si>
  <si>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</si>
  <si>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</si>
  <si>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</si>
  <si>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</si>
  <si>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</si>
  <si>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</si>
  <si>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</si>
  <si>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</si>
  <si>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</si>
  <si>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</si>
  <si>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</si>
  <si>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</si>
  <si>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</si>
  <si>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</si>
  <si>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</si>
  <si>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</si>
  <si>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</si>
  <si>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</si>
  <si>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</si>
  <si>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</si>
  <si>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</si>
  <si>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</si>
  <si>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</si>
  <si>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</si>
  <si>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</si>
  <si>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</si>
  <si>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</si>
  <si>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</si>
  <si>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</si>
  <si>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</si>
  <si>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</si>
  <si>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</si>
  <si>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</si>
  <si>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</si>
  <si>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</si>
  <si>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</si>
  <si>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</si>
  <si>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</si>
  <si>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</si>
  <si>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</si>
  <si>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</si>
  <si>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</si>
  <si>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</si>
  <si>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</si>
  <si>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</si>
  <si>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</si>
  <si>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</si>
  <si>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</si>
  <si>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</si>
  <si>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</si>
  <si>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</si>
  <si>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</si>
  <si>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</si>
  <si>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</si>
  <si>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</si>
  <si>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</si>
  <si>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</si>
  <si>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</si>
  <si>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</si>
  <si>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</si>
  <si>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</si>
  <si>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</si>
  <si>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</si>
  <si>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</si>
  <si>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</si>
  <si>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</si>
  <si>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</si>
  <si>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</si>
  <si>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</si>
  <si>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</si>
  <si>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</si>
  <si>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</si>
  <si>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</si>
  <si>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</si>
  <si>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</si>
  <si>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</si>
  <si>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</si>
  <si>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</si>
  <si>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</si>
  <si>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</si>
  <si>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</si>
  <si>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</si>
  <si>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</si>
  <si>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</si>
  <si>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</si>
  <si>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</si>
  <si>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</si>
  <si>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</si>
  <si>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</si>
  <si>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</si>
  <si>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</si>
  <si>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</si>
  <si>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</si>
  <si>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</si>
  <si>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</si>
  <si>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</si>
  <si>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</si>
  <si>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</si>
  <si>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</si>
  <si>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</si>
  <si>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</si>
  <si>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</si>
  <si>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</si>
  <si>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</si>
  <si>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</si>
  <si>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</si>
  <si>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</si>
  <si>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</si>
  <si>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</si>
  <si>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</si>
  <si>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</si>
  <si>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</si>
  <si>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</si>
  <si>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</si>
  <si>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</si>
  <si>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</si>
  <si>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</si>
  <si>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</si>
  <si>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</si>
  <si>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</si>
  <si>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</si>
  <si>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</si>
  <si>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</si>
  <si>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</si>
  <si>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</si>
  <si>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</si>
  <si>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</si>
  <si>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</si>
  <si>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</si>
  <si>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</si>
  <si>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</si>
  <si>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</si>
  <si>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</si>
  <si>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</si>
  <si>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</si>
  <si>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</si>
  <si>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</si>
  <si>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</si>
  <si>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</si>
  <si>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</si>
  <si>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</si>
  <si>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</si>
  <si>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</si>
  <si>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</si>
  <si>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</si>
  <si>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</si>
  <si>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</si>
  <si>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</si>
  <si>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</si>
  <si>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</si>
  <si>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</si>
  <si>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</si>
  <si>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</si>
  <si>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</si>
  <si>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</si>
  <si>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</si>
  <si>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</si>
  <si>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</si>
  <si>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</si>
  <si>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</si>
  <si>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</si>
  <si>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</si>
  <si>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</si>
  <si>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</si>
  <si>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</si>
  <si>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</si>
  <si>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</si>
  <si>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</si>
  <si>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</si>
  <si>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</si>
  <si>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</si>
  <si>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</si>
  <si>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</si>
  <si>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</si>
  <si>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</si>
  <si>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</si>
  <si>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</si>
  <si>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</si>
  <si>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</si>
  <si>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</si>
  <si>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</si>
  <si>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</si>
  <si>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</si>
  <si>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</si>
  <si>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</si>
  <si>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</si>
  <si>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</si>
  <si>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</si>
  <si>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</si>
  <si>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</si>
  <si>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</si>
  <si>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</si>
  <si>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</si>
  <si>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</si>
  <si>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</si>
  <si>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</si>
  <si>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</si>
  <si>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</si>
  <si>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</si>
  <si>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</si>
  <si>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</si>
  <si>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</si>
  <si>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</si>
  <si>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</si>
  <si>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</si>
  <si>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</si>
  <si>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</si>
  <si>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</si>
  <si>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</si>
  <si>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</si>
  <si>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</si>
  <si>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</si>
  <si>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</si>
  <si>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</si>
  <si>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</si>
  <si>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</si>
  <si>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</si>
  <si>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</si>
  <si>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</si>
  <si>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</si>
  <si>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</si>
  <si>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</si>
  <si>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</si>
  <si>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</si>
  <si>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</si>
  <si>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</si>
  <si>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</si>
  <si>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</si>
  <si>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</si>
  <si>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</si>
  <si>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</si>
  <si>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</si>
  <si>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</si>
  <si>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</si>
  <si>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</si>
  <si>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</si>
  <si>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</si>
  <si>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</si>
  <si>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</si>
  <si>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</si>
  <si>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</si>
  <si>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</si>
  <si>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</si>
  <si>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</si>
  <si>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</si>
  <si>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</si>
  <si>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</si>
  <si>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</si>
  <si>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</si>
  <si>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</si>
  <si>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</si>
  <si>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</si>
  <si>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</si>
  <si>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</si>
  <si>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</si>
  <si>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</si>
  <si>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</si>
  <si>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</si>
  <si>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</si>
  <si>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</si>
  <si>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</si>
  <si>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</si>
  <si>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</si>
  <si>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</si>
  <si>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</si>
  <si>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</si>
  <si>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</si>
  <si>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</si>
  <si>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</si>
  <si>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</si>
  <si>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</si>
  <si>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</si>
  <si>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</si>
  <si>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</si>
  <si>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</si>
  <si>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</si>
  <si>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</si>
  <si>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</si>
  <si>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</si>
  <si>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</si>
  <si>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</si>
  <si>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</si>
  <si>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</si>
  <si>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</si>
  <si>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</si>
  <si>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</si>
  <si>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</si>
  <si>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</si>
  <si>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</si>
  <si>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</si>
  <si>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</si>
  <si>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</si>
  <si>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</si>
  <si>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</si>
  <si>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</si>
  <si>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</si>
  <si>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</si>
  <si>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</si>
  <si>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</si>
  <si>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</si>
  <si>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</si>
  <si>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</si>
  <si>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</si>
  <si>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</si>
  <si>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</si>
  <si>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</si>
  <si>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</si>
  <si>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</si>
  <si>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</si>
  <si>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</si>
  <si>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</si>
  <si>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</si>
  <si>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</si>
  <si>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</si>
  <si>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</si>
  <si>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</si>
  <si>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</si>
  <si>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</si>
  <si>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</si>
  <si>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</si>
  <si>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</si>
  <si>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</si>
  <si>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</si>
  <si>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</si>
  <si>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</si>
  <si>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</si>
  <si>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</si>
  <si>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</si>
  <si>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</si>
  <si>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</si>
  <si>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</si>
  <si>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</si>
  <si>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</si>
  <si>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</si>
  <si>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</si>
  <si>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</si>
  <si>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</si>
  <si>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</si>
  <si>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</si>
  <si>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</si>
  <si>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</si>
  <si>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</si>
  <si>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</si>
  <si>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</si>
  <si>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</si>
  <si>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</si>
  <si>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</si>
  <si>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</si>
  <si>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</si>
  <si>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</si>
  <si>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</si>
  <si>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</si>
  <si>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</si>
  <si>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</si>
  <si>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</si>
  <si>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</si>
  <si>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</si>
  <si>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</si>
  <si>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</si>
  <si>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</si>
  <si>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</si>
  <si>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</si>
  <si>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</si>
  <si>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</si>
  <si>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</si>
  <si>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</si>
  <si>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</si>
  <si>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</si>
  <si>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</si>
  <si>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</si>
  <si>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</si>
  <si>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</si>
  <si>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</si>
  <si>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</si>
  <si>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</si>
  <si>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</si>
  <si>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</si>
  <si>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</si>
  <si>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</si>
  <si>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</si>
  <si>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</si>
  <si>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</si>
  <si>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</si>
  <si>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</si>
  <si>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</si>
  <si>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</si>
  <si>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</si>
  <si>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</si>
  <si>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</si>
  <si>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</si>
  <si>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</si>
  <si>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</si>
  <si>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</si>
  <si>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</si>
  <si>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</si>
  <si>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</si>
  <si>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</si>
  <si>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</si>
  <si>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</si>
  <si>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</si>
  <si>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</si>
  <si>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</si>
  <si>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</si>
  <si>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</si>
  <si>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</si>
  <si>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</si>
  <si>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</si>
  <si>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</si>
  <si>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</si>
  <si>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</si>
  <si>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</si>
  <si>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</si>
  <si>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</si>
  <si>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</si>
  <si>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</si>
  <si>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</si>
  <si>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</si>
  <si>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</si>
  <si>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</si>
  <si>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</si>
  <si>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</si>
  <si>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</si>
  <si>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</si>
  <si>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</si>
  <si>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</si>
  <si>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</si>
  <si>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</si>
  <si>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</si>
  <si>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</si>
  <si>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</si>
  <si>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</si>
  <si>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</si>
  <si>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</si>
  <si>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</si>
  <si>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</si>
  <si>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</si>
  <si>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</si>
  <si>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</si>
  <si>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</si>
  <si>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</si>
  <si>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</si>
  <si>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</si>
  <si>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</si>
  <si>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</si>
  <si>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</si>
  <si>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</si>
  <si>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</si>
  <si>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</si>
  <si>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</si>
  <si>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</si>
  <si>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</si>
  <si>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</si>
  <si>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</si>
  <si>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</si>
  <si>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</si>
  <si>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</si>
  <si>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</si>
  <si>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</si>
  <si>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</si>
  <si>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</si>
  <si>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</si>
  <si>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</si>
  <si>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</si>
  <si>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</si>
  <si>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</si>
  <si>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</si>
  <si>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</si>
  <si>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</si>
  <si>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</si>
  <si>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</si>
  <si>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</si>
  <si>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</si>
  <si>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</si>
  <si>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</si>
  <si>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</si>
  <si>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</si>
  <si>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</si>
  <si>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</si>
  <si>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</si>
  <si>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</si>
  <si>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</si>
  <si>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</si>
  <si>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</si>
  <si>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</si>
  <si>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</si>
  <si>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</si>
  <si>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</si>
  <si>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</si>
  <si>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</si>
  <si>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</si>
  <si>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</si>
  <si>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</si>
  <si>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</si>
  <si>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</si>
  <si>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</si>
  <si>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</si>
  <si>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</si>
  <si>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</si>
  <si>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</si>
  <si>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</si>
  <si>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</si>
  <si>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</si>
  <si>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</si>
  <si>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</si>
  <si>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</si>
  <si>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</si>
  <si>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</si>
  <si>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</si>
  <si>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</si>
  <si>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</si>
  <si>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</si>
  <si>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</si>
  <si>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</si>
  <si>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</si>
  <si>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</si>
  <si>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</si>
  <si>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</si>
  <si>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</si>
  <si>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</si>
  <si>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</si>
  <si>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</si>
  <si>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</si>
  <si>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</si>
  <si>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</si>
  <si>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</si>
  <si>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</si>
  <si>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</si>
  <si>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</si>
  <si>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</si>
  <si>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</si>
  <si>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</si>
  <si>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</si>
  <si>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</si>
  <si>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</si>
  <si>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</si>
  <si>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</si>
  <si>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</si>
  <si>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</si>
  <si>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</si>
  <si>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</si>
  <si>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</si>
  <si>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</si>
  <si>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</si>
  <si>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</si>
  <si>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</si>
  <si>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</si>
  <si>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</si>
  <si>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</si>
  <si>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</si>
  <si>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</si>
  <si>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</si>
  <si>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</si>
  <si>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</si>
  <si>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</si>
  <si>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</si>
  <si>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</si>
  <si>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</si>
  <si>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</si>
  <si>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</si>
  <si>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</si>
  <si>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</si>
  <si>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</si>
  <si>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</si>
  <si>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</si>
  <si>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</si>
  <si>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</si>
  <si>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</si>
  <si>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</si>
  <si>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</si>
  <si>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</si>
  <si>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</si>
  <si>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</si>
  <si>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</si>
  <si>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</si>
  <si>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</si>
  <si>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</si>
  <si>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</si>
  <si>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</si>
  <si>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</si>
  <si>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</si>
  <si>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</si>
  <si>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</si>
  <si>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</si>
  <si>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</si>
  <si>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</si>
  <si>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</si>
  <si>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</si>
  <si>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</si>
  <si>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</si>
  <si>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</si>
  <si>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</si>
  <si>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</si>
  <si>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</si>
  <si>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</si>
  <si>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</si>
  <si>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</si>
  <si>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</si>
  <si>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</si>
  <si>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</si>
  <si>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</si>
  <si>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</si>
  <si>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</si>
  <si>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</si>
  <si>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</si>
  <si>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</si>
  <si>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</si>
  <si>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</si>
  <si>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</si>
  <si>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</si>
  <si>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</si>
  <si>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</si>
  <si>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</si>
  <si>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</si>
  <si>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</si>
  <si>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</si>
  <si>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</si>
  <si>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</si>
  <si>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</si>
  <si>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</si>
  <si>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</si>
  <si>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</si>
  <si>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</si>
  <si>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</si>
  <si>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</si>
  <si>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</si>
  <si>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</si>
  <si>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</si>
  <si>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</si>
  <si>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</si>
  <si>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</si>
  <si>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</si>
  <si>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</si>
  <si>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</si>
  <si>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</si>
  <si>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</si>
  <si>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</si>
  <si>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</si>
  <si>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</si>
  <si>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</si>
  <si>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</si>
  <si>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</si>
  <si>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</si>
  <si>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</si>
  <si>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</si>
  <si>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</si>
  <si>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</si>
  <si>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</si>
  <si>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</si>
  <si>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</si>
  <si>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</si>
  <si>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</si>
  <si>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</si>
  <si>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</si>
  <si>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</si>
  <si>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</si>
  <si>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</si>
  <si>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</si>
  <si>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</si>
  <si>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</si>
  <si>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</si>
  <si>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</si>
  <si>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</si>
  <si>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</si>
  <si>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</si>
  <si>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</si>
  <si>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</si>
  <si>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</si>
  <si>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</si>
  <si>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</si>
  <si>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</si>
  <si>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</si>
  <si>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</si>
  <si>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</si>
  <si>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</si>
  <si>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</si>
  <si>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</si>
  <si>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</si>
  <si>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</si>
  <si>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</si>
  <si>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</si>
  <si>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</si>
  <si>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</si>
  <si>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</si>
  <si>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</si>
  <si>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</si>
  <si>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</si>
  <si>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</si>
  <si>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</si>
  <si>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</si>
  <si>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</si>
  <si>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</si>
  <si>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</si>
  <si>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</si>
  <si>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</si>
  <si>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</si>
  <si>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</si>
  <si>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</si>
  <si>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</si>
  <si>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</si>
  <si>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</si>
  <si>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</si>
  <si>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</si>
  <si>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</si>
  <si>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</si>
  <si>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</si>
  <si>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</si>
  <si>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</si>
  <si>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</si>
  <si>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</si>
  <si>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</si>
  <si>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</si>
  <si>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</si>
  <si>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</si>
  <si>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</si>
  <si>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</si>
  <si>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</si>
  <si>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</si>
  <si>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</si>
  <si>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</si>
  <si>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</si>
  <si>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</si>
  <si>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</si>
  <si>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</si>
  <si>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</si>
  <si>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</si>
  <si>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</si>
  <si>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</si>
  <si>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</si>
  <si>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</si>
  <si>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</si>
  <si>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</si>
  <si>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Salamanca, Gto.</t>
  </si>
  <si>
    <t>Al 31 de diciembre de 2018 y al 30 de marzo de 2019 (b)</t>
  </si>
  <si>
    <t>Del 1 de enero al 30 de marzo de 2019 (b)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</si>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</sst>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</cellStyleXfs>
  <cellXfs count="2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illares 2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53" t="s">
        <v>829</v>
      </c>
      <c r="B1" s="254"/>
      <c r="C1" s="254"/>
      <c r="D1" s="254"/>
      <c r="E1" s="255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256" t="s">
        <v>3302</v>
      </c>
      <c r="D3" s="256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5" zoomScale="80" zoomScaleNormal="80" workbookViewId="0">
      <selection activeCell="C72" activeCellId="1" sqref="C59 C7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69" t="s">
        <v>542</v>
      </c>
      <c r="B1" s="269"/>
      <c r="C1" s="269"/>
      <c r="D1" s="269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57" t="str">
        <f>ENTE_PUBLICO_A</f>
        <v>Sistema para el Desarrollo Integral de la Familia del Municipio de Salamanca, Gto., Gobierno del Estado de Guanajuato (a)</v>
      </c>
      <c r="B2" s="258"/>
      <c r="C2" s="258"/>
      <c r="D2" s="259"/>
    </row>
    <row r="3" spans="1:11" ht="14.25" x14ac:dyDescent="0.45">
      <c r="A3" s="260" t="s">
        <v>166</v>
      </c>
      <c r="B3" s="261"/>
      <c r="C3" s="261"/>
      <c r="D3" s="262"/>
    </row>
    <row r="4" spans="1:11" ht="14.25" x14ac:dyDescent="0.45">
      <c r="A4" s="263" t="str">
        <f>TRIMESTRE</f>
        <v>Del 1 de enero al 30 de marzo de 2019 (b)</v>
      </c>
      <c r="B4" s="264"/>
      <c r="C4" s="264"/>
      <c r="D4" s="265"/>
    </row>
    <row r="5" spans="1:11" ht="14.25" x14ac:dyDescent="0.45">
      <c r="A5" s="266" t="s">
        <v>118</v>
      </c>
      <c r="B5" s="267"/>
      <c r="C5" s="267"/>
      <c r="D5" s="268"/>
    </row>
    <row r="6" spans="1:11" ht="14.25" x14ac:dyDescent="0.45"/>
    <row r="7" spans="1:11" ht="39" customHeight="1" x14ac:dyDescent="0.45">
      <c r="A7" s="115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45996766.620000005</v>
      </c>
      <c r="C8" s="40">
        <f t="shared" ref="C8:D8" si="0">SUM(C9:C11)</f>
        <v>8469470.3200000003</v>
      </c>
      <c r="D8" s="40">
        <f t="shared" si="0"/>
        <v>8469470.3200000003</v>
      </c>
    </row>
    <row r="9" spans="1:11" x14ac:dyDescent="0.25">
      <c r="A9" s="53" t="s">
        <v>169</v>
      </c>
      <c r="B9" s="170">
        <v>44623428.590000004</v>
      </c>
      <c r="C9" s="170">
        <v>7936528.290000001</v>
      </c>
      <c r="D9" s="170">
        <v>7936528.290000001</v>
      </c>
    </row>
    <row r="10" spans="1:11" ht="14.25" customHeight="1" x14ac:dyDescent="0.25">
      <c r="A10" s="53" t="s">
        <v>170</v>
      </c>
      <c r="B10" s="170">
        <v>1373338.03</v>
      </c>
      <c r="C10" s="170">
        <v>532942.03</v>
      </c>
      <c r="D10" s="170">
        <v>532942.03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45996766.620000005</v>
      </c>
      <c r="C13" s="40">
        <f t="shared" ref="C13:D13" si="2">C14+C15</f>
        <v>6528290.0699999994</v>
      </c>
      <c r="D13" s="40">
        <f t="shared" si="2"/>
        <v>6528186.0499999998</v>
      </c>
    </row>
    <row r="14" spans="1:11" x14ac:dyDescent="0.25">
      <c r="A14" s="53" t="s">
        <v>172</v>
      </c>
      <c r="B14" s="171">
        <v>44623428.590000004</v>
      </c>
      <c r="C14" s="171">
        <v>6034879.8099999996</v>
      </c>
      <c r="D14" s="171">
        <v>6034775.8099999996</v>
      </c>
    </row>
    <row r="15" spans="1:11" x14ac:dyDescent="0.25">
      <c r="A15" s="53" t="s">
        <v>173</v>
      </c>
      <c r="B15" s="171">
        <v>1373338.03</v>
      </c>
      <c r="C15" s="171">
        <v>493410.26</v>
      </c>
      <c r="D15" s="171">
        <v>493410.24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8">
        <v>0</v>
      </c>
      <c r="C19" s="23">
        <v>0</v>
      </c>
      <c r="D19" s="116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1941180.2500000009</v>
      </c>
      <c r="D21" s="40">
        <f t="shared" si="4"/>
        <v>1941284.2700000005</v>
      </c>
    </row>
    <row r="22" spans="1:4" ht="14.25" x14ac:dyDescent="0.4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1941180.2500000009</v>
      </c>
      <c r="D23" s="40">
        <f t="shared" si="5"/>
        <v>1941284.2700000005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179</v>
      </c>
      <c r="B25" s="40">
        <f>B23-B17</f>
        <v>0</v>
      </c>
      <c r="C25" s="40">
        <f t="shared" ref="C25" si="6">C23-C17</f>
        <v>1941180.2500000009</v>
      </c>
      <c r="D25" s="40">
        <f>D23-D17</f>
        <v>1941284.2700000005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5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167">
        <v>0</v>
      </c>
      <c r="D30" s="167">
        <v>0</v>
      </c>
    </row>
    <row r="31" spans="1:4" x14ac:dyDescent="0.25">
      <c r="A31" s="53" t="s">
        <v>188</v>
      </c>
      <c r="B31" s="60">
        <v>0</v>
      </c>
      <c r="C31" s="167">
        <v>0</v>
      </c>
      <c r="D31" s="167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1941180.2500000009</v>
      </c>
      <c r="D33" s="61">
        <f t="shared" si="8"/>
        <v>1941284.2700000005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5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167">
        <v>0</v>
      </c>
      <c r="C38" s="167">
        <v>0</v>
      </c>
      <c r="D38" s="167">
        <v>0</v>
      </c>
    </row>
    <row r="39" spans="1:4" x14ac:dyDescent="0.25">
      <c r="A39" s="53" t="s">
        <v>193</v>
      </c>
      <c r="B39" s="167">
        <v>0</v>
      </c>
      <c r="C39" s="167">
        <v>0</v>
      </c>
      <c r="D39" s="167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167">
        <v>0</v>
      </c>
      <c r="C41" s="167">
        <v>0</v>
      </c>
      <c r="D41" s="167">
        <v>0</v>
      </c>
    </row>
    <row r="42" spans="1:4" x14ac:dyDescent="0.25">
      <c r="A42" s="53" t="s">
        <v>196</v>
      </c>
      <c r="B42" s="167">
        <v>0</v>
      </c>
      <c r="C42" s="167">
        <v>0</v>
      </c>
      <c r="D42" s="167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5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44623428.590000004</v>
      </c>
      <c r="C48" s="123">
        <f>C9</f>
        <v>7936528.290000001</v>
      </c>
      <c r="D48" s="123">
        <f t="shared" ref="D48" si="12">D9</f>
        <v>7936528.290000001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7" t="s">
        <v>192</v>
      </c>
      <c r="B50" s="167">
        <v>0</v>
      </c>
      <c r="C50" s="167">
        <v>0</v>
      </c>
      <c r="D50" s="167">
        <v>0</v>
      </c>
    </row>
    <row r="51" spans="1:4" x14ac:dyDescent="0.25">
      <c r="A51" s="127" t="s">
        <v>195</v>
      </c>
      <c r="B51" s="167">
        <v>0</v>
      </c>
      <c r="C51" s="167">
        <v>0</v>
      </c>
      <c r="D51" s="167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44623428.590000004</v>
      </c>
      <c r="C53" s="60">
        <f t="shared" ref="C53:D53" si="14">C14</f>
        <v>6034879.8099999996</v>
      </c>
      <c r="D53" s="60">
        <f t="shared" si="14"/>
        <v>6034775.8099999996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1901648.4800000014</v>
      </c>
      <c r="D57" s="61">
        <f t="shared" ref="D57" si="16">D48+D49-D53+D55</f>
        <v>1901752.4800000014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7">C57-C49</f>
        <v>1901648.4800000014</v>
      </c>
      <c r="D59" s="61">
        <f t="shared" si="17"/>
        <v>1901752.4800000014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5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1373338.03</v>
      </c>
      <c r="C63" s="121">
        <f t="shared" ref="C63:D63" si="18">C10</f>
        <v>532942.03</v>
      </c>
      <c r="D63" s="121">
        <f t="shared" si="18"/>
        <v>532942.03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7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7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1373338.03</v>
      </c>
      <c r="C68" s="23">
        <f t="shared" ref="C68:D68" si="20">C15</f>
        <v>493410.26</v>
      </c>
      <c r="D68" s="23">
        <f t="shared" si="20"/>
        <v>493410.24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2">C63+C64-C68+C70</f>
        <v>39531.770000000019</v>
      </c>
      <c r="D72" s="40">
        <f t="shared" si="22"/>
        <v>39531.790000000037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39531.770000000019</v>
      </c>
      <c r="D74" s="40">
        <f t="shared" ref="D74" si="23">D72-D64</f>
        <v>39531.790000000037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45996766.620000005</v>
      </c>
      <c r="Q2" s="18">
        <f>'Formato 4'!C8</f>
        <v>8469470.3200000003</v>
      </c>
      <c r="R2" s="18">
        <f>'Formato 4'!D8</f>
        <v>8469470.3200000003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44623428.590000004</v>
      </c>
      <c r="Q3" s="18">
        <f>'Formato 4'!C9</f>
        <v>7936528.290000001</v>
      </c>
      <c r="R3" s="18">
        <f>'Formato 4'!D9</f>
        <v>7936528.290000001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1373338.03</v>
      </c>
      <c r="Q4" s="18">
        <f>'Formato 4'!C10</f>
        <v>532942.03</v>
      </c>
      <c r="R4" s="18">
        <f>'Formato 4'!D10</f>
        <v>532942.03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45996766.620000005</v>
      </c>
      <c r="Q6" s="18">
        <f>'Formato 4'!C13</f>
        <v>6528290.0699999994</v>
      </c>
      <c r="R6" s="18">
        <f>'Formato 4'!D13</f>
        <v>6528186.0499999998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44623428.590000004</v>
      </c>
      <c r="Q7" s="18">
        <f>'Formato 4'!C14</f>
        <v>6034879.8099999996</v>
      </c>
      <c r="R7" s="18">
        <f>'Formato 4'!D14</f>
        <v>6034775.8099999996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1373338.03</v>
      </c>
      <c r="Q8" s="18">
        <f>'Formato 4'!C15</f>
        <v>493410.26</v>
      </c>
      <c r="R8" s="18">
        <f>'Formato 4'!D15</f>
        <v>493410.24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1941180.2500000009</v>
      </c>
      <c r="R12" s="18">
        <f>'Formato 4'!D21</f>
        <v>1941284.2700000005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1941180.2500000009</v>
      </c>
      <c r="R13" s="18">
        <f>'Formato 4'!D23</f>
        <v>1941284.2700000005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1941180.2500000009</v>
      </c>
      <c r="R14" s="18">
        <f>'Formato 4'!D25</f>
        <v>1941284.2700000005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1941180.2500000009</v>
      </c>
      <c r="R18">
        <f>'Formato 4'!D33</f>
        <v>1941284.2700000005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44623428.590000004</v>
      </c>
      <c r="Q26">
        <f>'Formato 4'!C48</f>
        <v>7936528.290000001</v>
      </c>
      <c r="R26">
        <f>'Formato 4'!D48</f>
        <v>7936528.290000001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44623428.590000004</v>
      </c>
      <c r="Q30">
        <f>'Formato 4'!C53</f>
        <v>6034879.8099999996</v>
      </c>
      <c r="R30">
        <f>'Formato 4'!D53</f>
        <v>6034775.8099999996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1373338.03</v>
      </c>
      <c r="Q32">
        <f>'Formato 4'!C63</f>
        <v>532942.03</v>
      </c>
      <c r="R32">
        <f>'Formato 4'!D63</f>
        <v>532942.03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1373338.03</v>
      </c>
      <c r="Q36">
        <f>'Formato 4'!C68</f>
        <v>493410.26</v>
      </c>
      <c r="R36">
        <f>'Formato 4'!D68</f>
        <v>493410.24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39531.770000000019</v>
      </c>
      <c r="R38">
        <f>'Formato 4'!D72</f>
        <v>39531.790000000037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39531.770000000019</v>
      </c>
      <c r="R39">
        <f>'Formato 4'!D74</f>
        <v>39531.790000000037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61" zoomScale="85" zoomScaleNormal="85" workbookViewId="0">
      <selection activeCell="B74" sqref="B74:F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75" t="s">
        <v>206</v>
      </c>
      <c r="B1" s="275"/>
      <c r="C1" s="275"/>
      <c r="D1" s="275"/>
      <c r="E1" s="275"/>
      <c r="F1" s="275"/>
      <c r="G1" s="275"/>
    </row>
    <row r="2" spans="1:8" ht="14.25" x14ac:dyDescent="0.45">
      <c r="A2" s="257" t="str">
        <f>ENTE_PUBLICO_A</f>
        <v>Sistema para el Desarrollo Integral de la Familia del Municipio de Salamanca, Gto., Gobierno del Estado de Guanajuato (a)</v>
      </c>
      <c r="B2" s="258"/>
      <c r="C2" s="258"/>
      <c r="D2" s="258"/>
      <c r="E2" s="258"/>
      <c r="F2" s="258"/>
      <c r="G2" s="259"/>
    </row>
    <row r="3" spans="1:8" x14ac:dyDescent="0.25">
      <c r="A3" s="260" t="s">
        <v>207</v>
      </c>
      <c r="B3" s="261"/>
      <c r="C3" s="261"/>
      <c r="D3" s="261"/>
      <c r="E3" s="261"/>
      <c r="F3" s="261"/>
      <c r="G3" s="262"/>
    </row>
    <row r="4" spans="1:8" ht="14.25" x14ac:dyDescent="0.45">
      <c r="A4" s="263" t="str">
        <f>TRIMESTRE</f>
        <v>Del 1 de enero al 30 de marzo de 2019 (b)</v>
      </c>
      <c r="B4" s="264"/>
      <c r="C4" s="264"/>
      <c r="D4" s="264"/>
      <c r="E4" s="264"/>
      <c r="F4" s="264"/>
      <c r="G4" s="265"/>
    </row>
    <row r="5" spans="1:8" ht="14.25" x14ac:dyDescent="0.45">
      <c r="A5" s="266" t="s">
        <v>118</v>
      </c>
      <c r="B5" s="267"/>
      <c r="C5" s="267"/>
      <c r="D5" s="267"/>
      <c r="E5" s="267"/>
      <c r="F5" s="267"/>
      <c r="G5" s="268"/>
    </row>
    <row r="6" spans="1:8" x14ac:dyDescent="0.25">
      <c r="A6" s="272" t="s">
        <v>214</v>
      </c>
      <c r="B6" s="274" t="s">
        <v>208</v>
      </c>
      <c r="C6" s="274"/>
      <c r="D6" s="274"/>
      <c r="E6" s="274"/>
      <c r="F6" s="274"/>
      <c r="G6" s="274" t="s">
        <v>209</v>
      </c>
    </row>
    <row r="7" spans="1:8" ht="30" x14ac:dyDescent="0.25">
      <c r="A7" s="273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74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173">
        <v>0</v>
      </c>
      <c r="C9" s="173">
        <v>0</v>
      </c>
      <c r="D9" s="172">
        <v>0</v>
      </c>
      <c r="E9" s="173">
        <v>0</v>
      </c>
      <c r="F9" s="173">
        <v>0</v>
      </c>
      <c r="G9" s="60">
        <f>F9-B9</f>
        <v>0</v>
      </c>
      <c r="H9" s="8"/>
    </row>
    <row r="10" spans="1:8" ht="14.25" customHeight="1" x14ac:dyDescent="0.25">
      <c r="A10" s="53" t="s">
        <v>217</v>
      </c>
      <c r="B10" s="173">
        <v>0</v>
      </c>
      <c r="C10" s="173">
        <v>0</v>
      </c>
      <c r="D10" s="172">
        <v>0</v>
      </c>
      <c r="E10" s="173">
        <v>0</v>
      </c>
      <c r="F10" s="173">
        <v>0</v>
      </c>
      <c r="G10" s="60">
        <f t="shared" ref="G10:G15" si="0">F10-B10</f>
        <v>0</v>
      </c>
    </row>
    <row r="11" spans="1:8" ht="14.25" customHeight="1" x14ac:dyDescent="0.25">
      <c r="A11" s="53" t="s">
        <v>218</v>
      </c>
      <c r="B11" s="173">
        <v>0</v>
      </c>
      <c r="C11" s="173">
        <v>0</v>
      </c>
      <c r="D11" s="172">
        <v>0</v>
      </c>
      <c r="E11" s="173">
        <v>0</v>
      </c>
      <c r="F11" s="173">
        <v>0</v>
      </c>
      <c r="G11" s="60">
        <f t="shared" si="0"/>
        <v>0</v>
      </c>
    </row>
    <row r="12" spans="1:8" ht="14.25" customHeight="1" x14ac:dyDescent="0.25">
      <c r="A12" s="53" t="s">
        <v>219</v>
      </c>
      <c r="B12" s="173">
        <v>0</v>
      </c>
      <c r="C12" s="173">
        <v>0</v>
      </c>
      <c r="D12" s="172">
        <v>0</v>
      </c>
      <c r="E12" s="173">
        <v>0</v>
      </c>
      <c r="F12" s="173">
        <v>0</v>
      </c>
      <c r="G12" s="60">
        <f t="shared" si="0"/>
        <v>0</v>
      </c>
    </row>
    <row r="13" spans="1:8" ht="14.25" customHeight="1" x14ac:dyDescent="0.25">
      <c r="A13" s="53" t="s">
        <v>220</v>
      </c>
      <c r="B13" s="173">
        <v>0</v>
      </c>
      <c r="C13" s="173">
        <v>0</v>
      </c>
      <c r="D13" s="172">
        <v>0</v>
      </c>
      <c r="E13" s="173">
        <v>0</v>
      </c>
      <c r="F13" s="173">
        <v>0</v>
      </c>
      <c r="G13" s="60">
        <f t="shared" si="0"/>
        <v>0</v>
      </c>
    </row>
    <row r="14" spans="1:8" ht="14.25" customHeight="1" x14ac:dyDescent="0.25">
      <c r="A14" s="53" t="s">
        <v>221</v>
      </c>
      <c r="B14" s="173">
        <v>0</v>
      </c>
      <c r="C14" s="173">
        <v>0</v>
      </c>
      <c r="D14" s="172">
        <v>0</v>
      </c>
      <c r="E14" s="173">
        <v>0</v>
      </c>
      <c r="F14" s="173">
        <v>0</v>
      </c>
      <c r="G14" s="60">
        <f t="shared" si="0"/>
        <v>0</v>
      </c>
    </row>
    <row r="15" spans="1:8" ht="14.25" customHeight="1" x14ac:dyDescent="0.25">
      <c r="A15" s="53" t="s">
        <v>222</v>
      </c>
      <c r="B15" s="173">
        <v>2575281.33</v>
      </c>
      <c r="C15" s="173">
        <v>0</v>
      </c>
      <c r="D15" s="172">
        <v>2575281.33</v>
      </c>
      <c r="E15" s="173">
        <v>919907.31</v>
      </c>
      <c r="F15" s="173">
        <v>919907.31</v>
      </c>
      <c r="G15" s="60">
        <f t="shared" si="0"/>
        <v>-1655374.02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60">
        <f>F17-B17</f>
        <v>0</v>
      </c>
    </row>
    <row r="18" spans="1:7" ht="14.25" customHeight="1" x14ac:dyDescent="0.25">
      <c r="A18" s="63" t="s">
        <v>224</v>
      </c>
      <c r="B18" s="175">
        <v>0</v>
      </c>
      <c r="C18" s="175">
        <v>0</v>
      </c>
      <c r="D18" s="174">
        <v>0</v>
      </c>
      <c r="E18" s="175">
        <v>0</v>
      </c>
      <c r="F18" s="175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174"/>
      <c r="C19" s="174"/>
      <c r="D19" s="174">
        <v>0</v>
      </c>
      <c r="E19" s="174"/>
      <c r="F19" s="174"/>
      <c r="G19" s="60">
        <f t="shared" si="2"/>
        <v>0</v>
      </c>
    </row>
    <row r="20" spans="1:7" x14ac:dyDescent="0.25">
      <c r="A20" s="63" t="s">
        <v>226</v>
      </c>
      <c r="B20" s="174"/>
      <c r="C20" s="174"/>
      <c r="D20" s="174">
        <v>0</v>
      </c>
      <c r="E20" s="174"/>
      <c r="F20" s="174"/>
      <c r="G20" s="60">
        <f t="shared" si="2"/>
        <v>0</v>
      </c>
    </row>
    <row r="21" spans="1:7" x14ac:dyDescent="0.25">
      <c r="A21" s="63" t="s">
        <v>227</v>
      </c>
      <c r="B21" s="174"/>
      <c r="C21" s="174"/>
      <c r="D21" s="174">
        <v>0</v>
      </c>
      <c r="E21" s="174"/>
      <c r="F21" s="174"/>
      <c r="G21" s="60">
        <f t="shared" si="2"/>
        <v>0</v>
      </c>
    </row>
    <row r="22" spans="1:7" x14ac:dyDescent="0.25">
      <c r="A22" s="63" t="s">
        <v>228</v>
      </c>
      <c r="B22" s="174"/>
      <c r="C22" s="174"/>
      <c r="D22" s="174">
        <v>0</v>
      </c>
      <c r="E22" s="174"/>
      <c r="F22" s="174"/>
      <c r="G22" s="60">
        <f t="shared" si="2"/>
        <v>0</v>
      </c>
    </row>
    <row r="23" spans="1:7" x14ac:dyDescent="0.25">
      <c r="A23" s="63" t="s">
        <v>229</v>
      </c>
      <c r="B23" s="174"/>
      <c r="C23" s="174"/>
      <c r="D23" s="174">
        <v>0</v>
      </c>
      <c r="E23" s="174"/>
      <c r="F23" s="174"/>
      <c r="G23" s="60">
        <f t="shared" si="2"/>
        <v>0</v>
      </c>
    </row>
    <row r="24" spans="1:7" x14ac:dyDescent="0.25">
      <c r="A24" s="63" t="s">
        <v>230</v>
      </c>
      <c r="B24" s="174"/>
      <c r="C24" s="174"/>
      <c r="D24" s="174">
        <v>0</v>
      </c>
      <c r="E24" s="174"/>
      <c r="F24" s="174"/>
      <c r="G24" s="60">
        <f t="shared" si="2"/>
        <v>0</v>
      </c>
    </row>
    <row r="25" spans="1:7" x14ac:dyDescent="0.25">
      <c r="A25" s="63" t="s">
        <v>231</v>
      </c>
      <c r="B25" s="174"/>
      <c r="C25" s="174"/>
      <c r="D25" s="174">
        <v>0</v>
      </c>
      <c r="E25" s="174"/>
      <c r="F25" s="174"/>
      <c r="G25" s="60">
        <f t="shared" si="2"/>
        <v>0</v>
      </c>
    </row>
    <row r="26" spans="1:7" ht="14.25" customHeight="1" x14ac:dyDescent="0.25">
      <c r="A26" s="63" t="s">
        <v>232</v>
      </c>
      <c r="B26" s="174"/>
      <c r="C26" s="174"/>
      <c r="D26" s="174">
        <v>0</v>
      </c>
      <c r="E26" s="174"/>
      <c r="F26" s="174"/>
      <c r="G26" s="60">
        <f t="shared" si="2"/>
        <v>0</v>
      </c>
    </row>
    <row r="27" spans="1:7" x14ac:dyDescent="0.25">
      <c r="A27" s="63" t="s">
        <v>233</v>
      </c>
      <c r="B27" s="174"/>
      <c r="C27" s="174"/>
      <c r="D27" s="174">
        <v>0</v>
      </c>
      <c r="E27" s="174"/>
      <c r="F27" s="174"/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176"/>
      <c r="C29" s="176"/>
      <c r="D29" s="176">
        <v>0</v>
      </c>
      <c r="E29" s="176"/>
      <c r="F29" s="176"/>
      <c r="G29" s="60">
        <f>F29-B29</f>
        <v>0</v>
      </c>
    </row>
    <row r="30" spans="1:7" x14ac:dyDescent="0.25">
      <c r="A30" s="63" t="s">
        <v>236</v>
      </c>
      <c r="B30" s="176"/>
      <c r="C30" s="176"/>
      <c r="D30" s="176">
        <v>0</v>
      </c>
      <c r="E30" s="176"/>
      <c r="F30" s="176"/>
      <c r="G30" s="60">
        <f>F30-B30</f>
        <v>0</v>
      </c>
    </row>
    <row r="31" spans="1:7" x14ac:dyDescent="0.25">
      <c r="A31" s="63" t="s">
        <v>237</v>
      </c>
      <c r="B31" s="176"/>
      <c r="C31" s="176"/>
      <c r="D31" s="176">
        <v>0</v>
      </c>
      <c r="E31" s="176"/>
      <c r="F31" s="176"/>
      <c r="G31" s="60">
        <f t="shared" ref="G31:G34" si="4">F31-B31</f>
        <v>0</v>
      </c>
    </row>
    <row r="32" spans="1:7" x14ac:dyDescent="0.25">
      <c r="A32" s="63" t="s">
        <v>238</v>
      </c>
      <c r="B32" s="176"/>
      <c r="C32" s="176"/>
      <c r="D32" s="176">
        <v>0</v>
      </c>
      <c r="E32" s="176"/>
      <c r="F32" s="176"/>
      <c r="G32" s="60">
        <f t="shared" si="4"/>
        <v>0</v>
      </c>
    </row>
    <row r="33" spans="1:8" x14ac:dyDescent="0.25">
      <c r="A33" s="63" t="s">
        <v>239</v>
      </c>
      <c r="B33" s="176"/>
      <c r="C33" s="176"/>
      <c r="D33" s="176">
        <v>0</v>
      </c>
      <c r="E33" s="176"/>
      <c r="F33" s="176"/>
      <c r="G33" s="60">
        <f t="shared" si="4"/>
        <v>0</v>
      </c>
    </row>
    <row r="34" spans="1:8" x14ac:dyDescent="0.25">
      <c r="A34" s="53" t="s">
        <v>240</v>
      </c>
      <c r="B34" s="178">
        <v>41577692.719999999</v>
      </c>
      <c r="C34" s="178">
        <v>0</v>
      </c>
      <c r="D34" s="177">
        <v>41577692.719999999</v>
      </c>
      <c r="E34" s="178">
        <v>6861767.54</v>
      </c>
      <c r="F34" s="178">
        <v>6861767.54</v>
      </c>
      <c r="G34" s="60">
        <f t="shared" si="4"/>
        <v>-34715925.18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180">
        <v>0</v>
      </c>
      <c r="C36" s="180">
        <v>0</v>
      </c>
      <c r="D36" s="179">
        <v>0</v>
      </c>
      <c r="E36" s="180">
        <v>0</v>
      </c>
      <c r="F36" s="18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181"/>
      <c r="C38" s="181"/>
      <c r="D38" s="181">
        <v>0</v>
      </c>
      <c r="E38" s="181"/>
      <c r="F38" s="181"/>
      <c r="G38" s="60">
        <f>F38-B38</f>
        <v>0</v>
      </c>
    </row>
    <row r="39" spans="1:8" x14ac:dyDescent="0.25">
      <c r="A39" s="63" t="s">
        <v>245</v>
      </c>
      <c r="B39" s="181"/>
      <c r="C39" s="181"/>
      <c r="D39" s="181">
        <v>0</v>
      </c>
      <c r="E39" s="181"/>
      <c r="F39" s="181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44152974.049999997</v>
      </c>
      <c r="C41" s="61">
        <f t="shared" ref="C41:E41" si="7">SUM(C9,C10,C11,C12,C13,C14,C15,C16,C28,C34,C35,C37)</f>
        <v>0</v>
      </c>
      <c r="D41" s="61">
        <f t="shared" si="7"/>
        <v>44152974.049999997</v>
      </c>
      <c r="E41" s="61">
        <f t="shared" si="7"/>
        <v>7781674.8499999996</v>
      </c>
      <c r="F41" s="61">
        <f>SUM(F9,F10,F11,F12,F13,F14,F15,F16,F28,F34,F35,F37)</f>
        <v>7781674.8499999996</v>
      </c>
      <c r="G41" s="61">
        <f>SUM(G9,G10,G11,G12,G13,G14,G15,G16,G28,G34,G35,G37)</f>
        <v>-36371299.200000003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182"/>
      <c r="C46" s="182"/>
      <c r="D46" s="182">
        <v>0</v>
      </c>
      <c r="E46" s="182"/>
      <c r="F46" s="182"/>
      <c r="G46" s="60">
        <f>F46-B46</f>
        <v>0</v>
      </c>
    </row>
    <row r="47" spans="1:8" x14ac:dyDescent="0.25">
      <c r="A47" s="69" t="s">
        <v>250</v>
      </c>
      <c r="B47" s="182"/>
      <c r="C47" s="182"/>
      <c r="D47" s="182">
        <v>0</v>
      </c>
      <c r="E47" s="182"/>
      <c r="F47" s="182"/>
      <c r="G47" s="60">
        <f t="shared" ref="G47:G53" si="9">F47-B47</f>
        <v>0</v>
      </c>
    </row>
    <row r="48" spans="1:8" x14ac:dyDescent="0.25">
      <c r="A48" s="69" t="s">
        <v>251</v>
      </c>
      <c r="B48" s="183">
        <v>0</v>
      </c>
      <c r="C48" s="183">
        <v>0</v>
      </c>
      <c r="D48" s="182">
        <v>0</v>
      </c>
      <c r="E48" s="183">
        <v>0</v>
      </c>
      <c r="F48" s="183">
        <v>0</v>
      </c>
      <c r="G48" s="60">
        <f t="shared" si="9"/>
        <v>0</v>
      </c>
    </row>
    <row r="49" spans="1:7" ht="30" x14ac:dyDescent="0.25">
      <c r="A49" s="69" t="s">
        <v>252</v>
      </c>
      <c r="B49" s="183">
        <v>0</v>
      </c>
      <c r="C49" s="183">
        <v>0</v>
      </c>
      <c r="D49" s="182">
        <v>0</v>
      </c>
      <c r="E49" s="183">
        <v>0</v>
      </c>
      <c r="F49" s="183">
        <v>0</v>
      </c>
      <c r="G49" s="60">
        <f t="shared" si="9"/>
        <v>0</v>
      </c>
    </row>
    <row r="50" spans="1:7" x14ac:dyDescent="0.25">
      <c r="A50" s="69" t="s">
        <v>253</v>
      </c>
      <c r="B50" s="182"/>
      <c r="C50" s="182"/>
      <c r="D50" s="182">
        <v>0</v>
      </c>
      <c r="E50" s="182"/>
      <c r="F50" s="182"/>
      <c r="G50" s="60">
        <f t="shared" si="9"/>
        <v>0</v>
      </c>
    </row>
    <row r="51" spans="1:7" x14ac:dyDescent="0.25">
      <c r="A51" s="69" t="s">
        <v>254</v>
      </c>
      <c r="B51" s="182"/>
      <c r="C51" s="182"/>
      <c r="D51" s="182">
        <v>0</v>
      </c>
      <c r="E51" s="182"/>
      <c r="F51" s="182"/>
      <c r="G51" s="60">
        <f t="shared" si="9"/>
        <v>0</v>
      </c>
    </row>
    <row r="52" spans="1:7" x14ac:dyDescent="0.25">
      <c r="A52" s="48" t="s">
        <v>255</v>
      </c>
      <c r="B52" s="182"/>
      <c r="C52" s="182"/>
      <c r="D52" s="182">
        <v>0</v>
      </c>
      <c r="E52" s="182"/>
      <c r="F52" s="182"/>
      <c r="G52" s="60">
        <f t="shared" si="9"/>
        <v>0</v>
      </c>
    </row>
    <row r="53" spans="1:7" x14ac:dyDescent="0.25">
      <c r="A53" s="63" t="s">
        <v>256</v>
      </c>
      <c r="B53" s="182"/>
      <c r="C53" s="182"/>
      <c r="D53" s="182">
        <v>0</v>
      </c>
      <c r="E53" s="182"/>
      <c r="F53" s="182"/>
      <c r="G53" s="60">
        <f t="shared" si="9"/>
        <v>0</v>
      </c>
    </row>
    <row r="54" spans="1:7" x14ac:dyDescent="0.25">
      <c r="A54" s="53" t="s">
        <v>257</v>
      </c>
      <c r="B54" s="60">
        <f>SUM(B55:B58)</f>
        <v>995000</v>
      </c>
      <c r="C54" s="60">
        <f t="shared" ref="C54:G54" si="10">SUM(C55:C58)</f>
        <v>0</v>
      </c>
      <c r="D54" s="60">
        <f t="shared" si="10"/>
        <v>995000</v>
      </c>
      <c r="E54" s="60">
        <f t="shared" si="10"/>
        <v>154604</v>
      </c>
      <c r="F54" s="60">
        <f t="shared" si="10"/>
        <v>154604</v>
      </c>
      <c r="G54" s="60">
        <f t="shared" si="10"/>
        <v>-840396</v>
      </c>
    </row>
    <row r="55" spans="1:7" x14ac:dyDescent="0.25">
      <c r="A55" s="48" t="s">
        <v>258</v>
      </c>
      <c r="B55" s="184"/>
      <c r="C55" s="184"/>
      <c r="D55" s="184">
        <v>0</v>
      </c>
      <c r="E55" s="184"/>
      <c r="F55" s="184"/>
      <c r="G55" s="60">
        <f>F55-B55</f>
        <v>0</v>
      </c>
    </row>
    <row r="56" spans="1:7" x14ac:dyDescent="0.25">
      <c r="A56" s="69" t="s">
        <v>259</v>
      </c>
      <c r="B56" s="184"/>
      <c r="C56" s="184"/>
      <c r="D56" s="184">
        <v>0</v>
      </c>
      <c r="E56" s="184"/>
      <c r="F56" s="184"/>
      <c r="G56" s="60">
        <f t="shared" ref="G56:G58" si="11">F56-B56</f>
        <v>0</v>
      </c>
    </row>
    <row r="57" spans="1:7" x14ac:dyDescent="0.25">
      <c r="A57" s="69" t="s">
        <v>260</v>
      </c>
      <c r="B57" s="184"/>
      <c r="C57" s="184"/>
      <c r="D57" s="184">
        <v>0</v>
      </c>
      <c r="E57" s="184"/>
      <c r="F57" s="184"/>
      <c r="G57" s="60">
        <f t="shared" si="11"/>
        <v>0</v>
      </c>
    </row>
    <row r="58" spans="1:7" x14ac:dyDescent="0.25">
      <c r="A58" s="48" t="s">
        <v>261</v>
      </c>
      <c r="B58" s="185">
        <v>995000</v>
      </c>
      <c r="C58" s="185">
        <v>0</v>
      </c>
      <c r="D58" s="184">
        <v>995000</v>
      </c>
      <c r="E58" s="185">
        <v>154604</v>
      </c>
      <c r="F58" s="185">
        <v>154604</v>
      </c>
      <c r="G58" s="60">
        <f t="shared" si="11"/>
        <v>-840396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186"/>
      <c r="C60" s="186"/>
      <c r="D60" s="186">
        <v>0</v>
      </c>
      <c r="E60" s="186"/>
      <c r="F60" s="186"/>
      <c r="G60" s="60">
        <f>F60-B60</f>
        <v>0</v>
      </c>
    </row>
    <row r="61" spans="1:7" x14ac:dyDescent="0.25">
      <c r="A61" s="69" t="s">
        <v>264</v>
      </c>
      <c r="B61" s="186"/>
      <c r="C61" s="186"/>
      <c r="D61" s="186">
        <v>0</v>
      </c>
      <c r="E61" s="186"/>
      <c r="F61" s="186"/>
      <c r="G61" s="60">
        <f>F61-B61</f>
        <v>0</v>
      </c>
    </row>
    <row r="62" spans="1:7" x14ac:dyDescent="0.25">
      <c r="A62" s="53" t="s">
        <v>265</v>
      </c>
      <c r="B62" s="188"/>
      <c r="C62" s="188"/>
      <c r="D62" s="188">
        <v>0</v>
      </c>
      <c r="E62" s="188"/>
      <c r="F62" s="188"/>
      <c r="G62" s="60">
        <f>F62-B62</f>
        <v>0</v>
      </c>
    </row>
    <row r="63" spans="1:7" x14ac:dyDescent="0.25">
      <c r="A63" s="53" t="s">
        <v>266</v>
      </c>
      <c r="B63" s="187"/>
      <c r="C63" s="187"/>
      <c r="D63" s="187">
        <v>0</v>
      </c>
      <c r="E63" s="187"/>
      <c r="F63" s="187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995000</v>
      </c>
      <c r="C65" s="61">
        <f t="shared" ref="C65:G65" si="13">C45+C54+C59+C62+C63</f>
        <v>0</v>
      </c>
      <c r="D65" s="61">
        <f t="shared" si="13"/>
        <v>995000</v>
      </c>
      <c r="E65" s="61">
        <f t="shared" si="13"/>
        <v>154604</v>
      </c>
      <c r="F65" s="61">
        <f t="shared" si="13"/>
        <v>154604</v>
      </c>
      <c r="G65" s="61">
        <f t="shared" si="13"/>
        <v>-840396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189"/>
      <c r="C68" s="189"/>
      <c r="D68" s="189">
        <v>0</v>
      </c>
      <c r="E68" s="189"/>
      <c r="F68" s="189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45147974.049999997</v>
      </c>
      <c r="C70" s="61">
        <f t="shared" ref="C70:G70" si="15">C41+C65+C67</f>
        <v>0</v>
      </c>
      <c r="D70" s="61">
        <f t="shared" si="15"/>
        <v>45147974.049999997</v>
      </c>
      <c r="E70" s="61">
        <f t="shared" si="15"/>
        <v>7936278.8499999996</v>
      </c>
      <c r="F70" s="61">
        <f t="shared" si="15"/>
        <v>7936278.8499999996</v>
      </c>
      <c r="G70" s="61">
        <f t="shared" si="15"/>
        <v>-37211695.200000003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90"/>
      <c r="C73" s="190"/>
      <c r="D73" s="190">
        <v>0</v>
      </c>
      <c r="E73" s="190"/>
      <c r="F73" s="190"/>
      <c r="G73" s="60">
        <f>F73-B73</f>
        <v>0</v>
      </c>
    </row>
    <row r="74" spans="1:7" ht="30" x14ac:dyDescent="0.25">
      <c r="A74" s="129" t="s">
        <v>273</v>
      </c>
      <c r="B74" s="191"/>
      <c r="C74" s="191"/>
      <c r="D74" s="191">
        <v>0</v>
      </c>
      <c r="E74" s="191"/>
      <c r="F74" s="191"/>
      <c r="G74" s="60">
        <f>F74-B74</f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2575281.33</v>
      </c>
      <c r="Q9" s="18">
        <f>'Formato 5'!C15</f>
        <v>0</v>
      </c>
      <c r="R9" s="18">
        <f>'Formato 5'!D15</f>
        <v>2575281.33</v>
      </c>
      <c r="S9" s="18">
        <f>'Formato 5'!E15</f>
        <v>919907.31</v>
      </c>
      <c r="T9" s="18">
        <f>'Formato 5'!F15</f>
        <v>919907.31</v>
      </c>
      <c r="U9" s="18">
        <f>'Formato 5'!G15</f>
        <v>-1655374.02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41577692.719999999</v>
      </c>
      <c r="Q28" s="18">
        <f>'Formato 5'!C34</f>
        <v>0</v>
      </c>
      <c r="R28" s="18">
        <f>'Formato 5'!D34</f>
        <v>41577692.719999999</v>
      </c>
      <c r="S28" s="18">
        <f>'Formato 5'!E34</f>
        <v>6861767.54</v>
      </c>
      <c r="T28" s="18">
        <f>'Formato 5'!F34</f>
        <v>6861767.54</v>
      </c>
      <c r="U28" s="18">
        <f>'Formato 5'!G34</f>
        <v>-34715925.18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44152974.049999997</v>
      </c>
      <c r="Q34">
        <f>'Formato 5'!C41</f>
        <v>0</v>
      </c>
      <c r="R34">
        <f>'Formato 5'!D41</f>
        <v>44152974.049999997</v>
      </c>
      <c r="S34">
        <f>'Formato 5'!E41</f>
        <v>7781674.8499999996</v>
      </c>
      <c r="T34">
        <f>'Formato 5'!F41</f>
        <v>7781674.8499999996</v>
      </c>
      <c r="U34">
        <f>'Formato 5'!G41</f>
        <v>-36371299.200000003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995000</v>
      </c>
      <c r="Q46">
        <f>'Formato 5'!C54</f>
        <v>0</v>
      </c>
      <c r="R46">
        <f>'Formato 5'!D54</f>
        <v>995000</v>
      </c>
      <c r="S46">
        <f>'Formato 5'!E54</f>
        <v>154604</v>
      </c>
      <c r="T46">
        <f>'Formato 5'!F54</f>
        <v>154604</v>
      </c>
      <c r="U46">
        <f>'Formato 5'!G54</f>
        <v>-840396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995000</v>
      </c>
      <c r="Q50">
        <f>'Formato 5'!C58</f>
        <v>0</v>
      </c>
      <c r="R50">
        <f>'Formato 5'!D58</f>
        <v>995000</v>
      </c>
      <c r="S50">
        <f>'Formato 5'!E58</f>
        <v>154604</v>
      </c>
      <c r="T50">
        <f>'Formato 5'!F58</f>
        <v>154604</v>
      </c>
      <c r="U50">
        <f>'Formato 5'!G58</f>
        <v>-840396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995000</v>
      </c>
      <c r="Q56">
        <f>'Formato 5'!C65</f>
        <v>0</v>
      </c>
      <c r="R56">
        <f>'Formato 5'!D65</f>
        <v>995000</v>
      </c>
      <c r="S56">
        <f>'Formato 5'!E65</f>
        <v>154604</v>
      </c>
      <c r="T56">
        <f>'Formato 5'!F65</f>
        <v>154604</v>
      </c>
      <c r="U56">
        <f>'Formato 5'!G65</f>
        <v>-840396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0" zoomScaleNormal="80" zoomScalePageLayoutView="90" workbookViewId="0">
      <selection activeCell="B151" sqref="B151:G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76" t="s">
        <v>3285</v>
      </c>
      <c r="B1" s="275"/>
      <c r="C1" s="275"/>
      <c r="D1" s="275"/>
      <c r="E1" s="275"/>
      <c r="F1" s="275"/>
      <c r="G1" s="275"/>
    </row>
    <row r="2" spans="1:7" x14ac:dyDescent="0.25">
      <c r="A2" s="279" t="str">
        <f>ENTE_PUBLICO_A</f>
        <v>Sistema para el Desarrollo Integral de la Familia del Municipio de Salamanca, Gto., Gobierno del Estado de Guanajuato (a)</v>
      </c>
      <c r="B2" s="279"/>
      <c r="C2" s="279"/>
      <c r="D2" s="279"/>
      <c r="E2" s="279"/>
      <c r="F2" s="279"/>
      <c r="G2" s="279"/>
    </row>
    <row r="3" spans="1:7" x14ac:dyDescent="0.25">
      <c r="A3" s="280" t="s">
        <v>277</v>
      </c>
      <c r="B3" s="280"/>
      <c r="C3" s="280"/>
      <c r="D3" s="280"/>
      <c r="E3" s="280"/>
      <c r="F3" s="280"/>
      <c r="G3" s="280"/>
    </row>
    <row r="4" spans="1:7" x14ac:dyDescent="0.25">
      <c r="A4" s="280" t="s">
        <v>278</v>
      </c>
      <c r="B4" s="280"/>
      <c r="C4" s="280"/>
      <c r="D4" s="280"/>
      <c r="E4" s="280"/>
      <c r="F4" s="280"/>
      <c r="G4" s="280"/>
    </row>
    <row r="5" spans="1:7" x14ac:dyDescent="0.25">
      <c r="A5" s="281" t="str">
        <f>TRIMESTRE</f>
        <v>Del 1 de enero al 30 de marzo de 2019 (b)</v>
      </c>
      <c r="B5" s="281"/>
      <c r="C5" s="281"/>
      <c r="D5" s="281"/>
      <c r="E5" s="281"/>
      <c r="F5" s="281"/>
      <c r="G5" s="281"/>
    </row>
    <row r="6" spans="1:7" x14ac:dyDescent="0.25">
      <c r="A6" s="273" t="s">
        <v>118</v>
      </c>
      <c r="B6" s="273"/>
      <c r="C6" s="273"/>
      <c r="D6" s="273"/>
      <c r="E6" s="273"/>
      <c r="F6" s="273"/>
      <c r="G6" s="273"/>
    </row>
    <row r="7" spans="1:7" ht="15" customHeight="1" x14ac:dyDescent="0.25">
      <c r="A7" s="277" t="s">
        <v>0</v>
      </c>
      <c r="B7" s="277" t="s">
        <v>279</v>
      </c>
      <c r="C7" s="277"/>
      <c r="D7" s="277"/>
      <c r="E7" s="277"/>
      <c r="F7" s="277"/>
      <c r="G7" s="278" t="s">
        <v>280</v>
      </c>
    </row>
    <row r="8" spans="1:7" ht="30" x14ac:dyDescent="0.25">
      <c r="A8" s="277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77"/>
    </row>
    <row r="9" spans="1:7" x14ac:dyDescent="0.25">
      <c r="A9" s="82" t="s">
        <v>285</v>
      </c>
      <c r="B9" s="79">
        <f>SUM(B10,B18,B28,B38,B48,B58,B62,B71,B75)</f>
        <v>44623428.589999996</v>
      </c>
      <c r="C9" s="79">
        <f t="shared" ref="C9:G9" si="0">SUM(C10,C18,C28,C38,C48,C58,C62,C71,C75)</f>
        <v>1.2732925824820995E-11</v>
      </c>
      <c r="D9" s="79">
        <f t="shared" si="0"/>
        <v>44623428.589999996</v>
      </c>
      <c r="E9" s="79">
        <f t="shared" si="0"/>
        <v>6034879.8100000015</v>
      </c>
      <c r="F9" s="79">
        <f t="shared" si="0"/>
        <v>6034775.8100000015</v>
      </c>
      <c r="G9" s="79">
        <f t="shared" si="0"/>
        <v>38588548.779999994</v>
      </c>
    </row>
    <row r="10" spans="1:7" x14ac:dyDescent="0.25">
      <c r="A10" s="83" t="s">
        <v>286</v>
      </c>
      <c r="B10" s="80">
        <f>SUM(B11:B17)</f>
        <v>36764796.5</v>
      </c>
      <c r="C10" s="80">
        <f t="shared" ref="C10:F10" si="1">SUM(C11:C17)</f>
        <v>0</v>
      </c>
      <c r="D10" s="80">
        <f t="shared" si="1"/>
        <v>36764796.5</v>
      </c>
      <c r="E10" s="80">
        <f t="shared" si="1"/>
        <v>5147729.1400000006</v>
      </c>
      <c r="F10" s="80">
        <f t="shared" si="1"/>
        <v>5147729.1400000006</v>
      </c>
      <c r="G10" s="80">
        <f>SUM(G11:G17)</f>
        <v>31617067.359999999</v>
      </c>
    </row>
    <row r="11" spans="1:7" x14ac:dyDescent="0.25">
      <c r="A11" s="84" t="s">
        <v>287</v>
      </c>
      <c r="B11" s="193">
        <v>24170931</v>
      </c>
      <c r="C11" s="193">
        <v>0</v>
      </c>
      <c r="D11" s="192">
        <v>24170931</v>
      </c>
      <c r="E11" s="193">
        <v>3197048.99</v>
      </c>
      <c r="F11" s="193">
        <v>3197048.99</v>
      </c>
      <c r="G11" s="192">
        <v>20973882.009999998</v>
      </c>
    </row>
    <row r="12" spans="1:7" x14ac:dyDescent="0.25">
      <c r="A12" s="84" t="s">
        <v>288</v>
      </c>
      <c r="B12" s="192"/>
      <c r="C12" s="192"/>
      <c r="D12" s="192">
        <v>0</v>
      </c>
      <c r="E12" s="192"/>
      <c r="F12" s="192"/>
      <c r="G12" s="192">
        <v>0</v>
      </c>
    </row>
    <row r="13" spans="1:7" ht="14.25" customHeight="1" x14ac:dyDescent="0.25">
      <c r="A13" s="84" t="s">
        <v>289</v>
      </c>
      <c r="B13" s="193">
        <v>3826941.29</v>
      </c>
      <c r="C13" s="193">
        <v>0</v>
      </c>
      <c r="D13" s="192">
        <v>3826941.29</v>
      </c>
      <c r="E13" s="193">
        <v>455783.87</v>
      </c>
      <c r="F13" s="193">
        <v>455783.87</v>
      </c>
      <c r="G13" s="192">
        <v>3371157.42</v>
      </c>
    </row>
    <row r="14" spans="1:7" ht="14.25" customHeight="1" x14ac:dyDescent="0.25">
      <c r="A14" s="84" t="s">
        <v>290</v>
      </c>
      <c r="B14" s="193">
        <v>4533822.3600000003</v>
      </c>
      <c r="C14" s="193">
        <v>0</v>
      </c>
      <c r="D14" s="192">
        <v>4533822.3600000003</v>
      </c>
      <c r="E14" s="193">
        <v>487938.59</v>
      </c>
      <c r="F14" s="193">
        <v>487938.59</v>
      </c>
      <c r="G14" s="192">
        <v>4045883.7700000005</v>
      </c>
    </row>
    <row r="15" spans="1:7" x14ac:dyDescent="0.25">
      <c r="A15" s="84" t="s">
        <v>291</v>
      </c>
      <c r="B15" s="193">
        <v>4233101.8499999996</v>
      </c>
      <c r="C15" s="193">
        <v>0</v>
      </c>
      <c r="D15" s="192">
        <v>4233101.8499999996</v>
      </c>
      <c r="E15" s="193">
        <v>1006957.69</v>
      </c>
      <c r="F15" s="193">
        <v>1006957.69</v>
      </c>
      <c r="G15" s="192">
        <v>3226144.1599999997</v>
      </c>
    </row>
    <row r="16" spans="1:7" ht="14.25" customHeight="1" x14ac:dyDescent="0.25">
      <c r="A16" s="84" t="s">
        <v>292</v>
      </c>
      <c r="B16" s="192"/>
      <c r="C16" s="192"/>
      <c r="D16" s="192">
        <v>0</v>
      </c>
      <c r="E16" s="192"/>
      <c r="F16" s="192"/>
      <c r="G16" s="192">
        <v>0</v>
      </c>
    </row>
    <row r="17" spans="1:7" x14ac:dyDescent="0.25">
      <c r="A17" s="84" t="s">
        <v>293</v>
      </c>
      <c r="B17" s="192"/>
      <c r="C17" s="192"/>
      <c r="D17" s="192">
        <v>0</v>
      </c>
      <c r="E17" s="192"/>
      <c r="F17" s="192"/>
      <c r="G17" s="192">
        <v>0</v>
      </c>
    </row>
    <row r="18" spans="1:7" x14ac:dyDescent="0.25">
      <c r="A18" s="83" t="s">
        <v>294</v>
      </c>
      <c r="B18" s="80">
        <f>SUM(B19:B27)</f>
        <v>2362000</v>
      </c>
      <c r="C18" s="80">
        <f t="shared" ref="C18:F18" si="2">SUM(C19:C27)</f>
        <v>-3870</v>
      </c>
      <c r="D18" s="80">
        <f t="shared" si="2"/>
        <v>2358130</v>
      </c>
      <c r="E18" s="80">
        <f t="shared" si="2"/>
        <v>454951.71000000008</v>
      </c>
      <c r="F18" s="80">
        <f t="shared" si="2"/>
        <v>454847.71000000008</v>
      </c>
      <c r="G18" s="80">
        <f>SUM(G19:G27)</f>
        <v>1903178.29</v>
      </c>
    </row>
    <row r="19" spans="1:7" x14ac:dyDescent="0.25">
      <c r="A19" s="84" t="s">
        <v>295</v>
      </c>
      <c r="B19" s="195">
        <v>390000</v>
      </c>
      <c r="C19" s="195">
        <v>0</v>
      </c>
      <c r="D19" s="194">
        <v>390000</v>
      </c>
      <c r="E19" s="195">
        <v>49271.5</v>
      </c>
      <c r="F19" s="195">
        <v>49167.5</v>
      </c>
      <c r="G19" s="194">
        <v>340728.5</v>
      </c>
    </row>
    <row r="20" spans="1:7" x14ac:dyDescent="0.25">
      <c r="A20" s="84" t="s">
        <v>296</v>
      </c>
      <c r="B20" s="195">
        <v>660000</v>
      </c>
      <c r="C20" s="195">
        <v>4650</v>
      </c>
      <c r="D20" s="194">
        <v>664650</v>
      </c>
      <c r="E20" s="195">
        <v>76000.639999999999</v>
      </c>
      <c r="F20" s="195">
        <v>76000.639999999999</v>
      </c>
      <c r="G20" s="194">
        <v>588649.36</v>
      </c>
    </row>
    <row r="21" spans="1:7" x14ac:dyDescent="0.25">
      <c r="A21" s="84" t="s">
        <v>297</v>
      </c>
      <c r="B21" s="194"/>
      <c r="C21" s="194"/>
      <c r="D21" s="194">
        <v>0</v>
      </c>
      <c r="E21" s="194"/>
      <c r="F21" s="194"/>
      <c r="G21" s="194">
        <v>0</v>
      </c>
    </row>
    <row r="22" spans="1:7" x14ac:dyDescent="0.25">
      <c r="A22" s="84" t="s">
        <v>298</v>
      </c>
      <c r="B22" s="195">
        <v>154800</v>
      </c>
      <c r="C22" s="195">
        <v>-8520</v>
      </c>
      <c r="D22" s="194">
        <v>146280</v>
      </c>
      <c r="E22" s="195">
        <v>84269.82</v>
      </c>
      <c r="F22" s="195">
        <v>84269.82</v>
      </c>
      <c r="G22" s="194">
        <v>62010.179999999993</v>
      </c>
    </row>
    <row r="23" spans="1:7" x14ac:dyDescent="0.25">
      <c r="A23" s="84" t="s">
        <v>299</v>
      </c>
      <c r="B23" s="195">
        <v>85000</v>
      </c>
      <c r="C23" s="195">
        <v>0</v>
      </c>
      <c r="D23" s="194">
        <v>85000</v>
      </c>
      <c r="E23" s="195">
        <v>18551.2</v>
      </c>
      <c r="F23" s="195">
        <v>18551.2</v>
      </c>
      <c r="G23" s="194">
        <v>66448.800000000003</v>
      </c>
    </row>
    <row r="24" spans="1:7" x14ac:dyDescent="0.25">
      <c r="A24" s="84" t="s">
        <v>300</v>
      </c>
      <c r="B24" s="195">
        <v>660000</v>
      </c>
      <c r="C24" s="195">
        <v>0</v>
      </c>
      <c r="D24" s="194">
        <v>660000</v>
      </c>
      <c r="E24" s="195">
        <v>123650.77</v>
      </c>
      <c r="F24" s="195">
        <v>123650.77</v>
      </c>
      <c r="G24" s="194">
        <v>536349.23</v>
      </c>
    </row>
    <row r="25" spans="1:7" x14ac:dyDescent="0.25">
      <c r="A25" s="84" t="s">
        <v>301</v>
      </c>
      <c r="B25" s="195">
        <v>240000</v>
      </c>
      <c r="C25" s="195">
        <v>0</v>
      </c>
      <c r="D25" s="194">
        <v>240000</v>
      </c>
      <c r="E25" s="195">
        <v>27665.53</v>
      </c>
      <c r="F25" s="195">
        <v>27665.53</v>
      </c>
      <c r="G25" s="194">
        <v>212334.47</v>
      </c>
    </row>
    <row r="26" spans="1:7" x14ac:dyDescent="0.25">
      <c r="A26" s="84" t="s">
        <v>302</v>
      </c>
      <c r="B26" s="194"/>
      <c r="C26" s="194"/>
      <c r="D26" s="194">
        <v>0</v>
      </c>
      <c r="E26" s="194"/>
      <c r="F26" s="194"/>
      <c r="G26" s="194">
        <v>0</v>
      </c>
    </row>
    <row r="27" spans="1:7" x14ac:dyDescent="0.25">
      <c r="A27" s="84" t="s">
        <v>303</v>
      </c>
      <c r="B27" s="195">
        <v>172200</v>
      </c>
      <c r="C27" s="195">
        <v>0</v>
      </c>
      <c r="D27" s="194">
        <v>172200</v>
      </c>
      <c r="E27" s="195">
        <v>75542.25</v>
      </c>
      <c r="F27" s="195">
        <v>75542.25</v>
      </c>
      <c r="G27" s="194">
        <v>96657.75</v>
      </c>
    </row>
    <row r="28" spans="1:7" x14ac:dyDescent="0.25">
      <c r="A28" s="83" t="s">
        <v>304</v>
      </c>
      <c r="B28" s="80">
        <f>SUM(B29:B37)</f>
        <v>2160896.2199999997</v>
      </c>
      <c r="C28" s="80">
        <f t="shared" ref="C28:G28" si="3">SUM(C29:C37)</f>
        <v>189277.17</v>
      </c>
      <c r="D28" s="80">
        <f t="shared" si="3"/>
        <v>2350173.3899999997</v>
      </c>
      <c r="E28" s="80">
        <f t="shared" si="3"/>
        <v>373084.27</v>
      </c>
      <c r="F28" s="80">
        <f t="shared" si="3"/>
        <v>373084.27</v>
      </c>
      <c r="G28" s="80">
        <f t="shared" si="3"/>
        <v>1977089.12</v>
      </c>
    </row>
    <row r="29" spans="1:7" x14ac:dyDescent="0.25">
      <c r="A29" s="84" t="s">
        <v>305</v>
      </c>
      <c r="B29" s="197">
        <v>526000</v>
      </c>
      <c r="C29" s="197">
        <v>0</v>
      </c>
      <c r="D29" s="196">
        <v>526000</v>
      </c>
      <c r="E29" s="197">
        <v>96805.8</v>
      </c>
      <c r="F29" s="197">
        <v>96805.8</v>
      </c>
      <c r="G29" s="196">
        <v>429194.2</v>
      </c>
    </row>
    <row r="30" spans="1:7" x14ac:dyDescent="0.25">
      <c r="A30" s="84" t="s">
        <v>306</v>
      </c>
      <c r="B30" s="197">
        <v>30000</v>
      </c>
      <c r="C30" s="197">
        <v>0</v>
      </c>
      <c r="D30" s="196">
        <v>30000</v>
      </c>
      <c r="E30" s="197">
        <v>21446.080000000002</v>
      </c>
      <c r="F30" s="197">
        <v>21446.080000000002</v>
      </c>
      <c r="G30" s="196">
        <v>8553.9199999999983</v>
      </c>
    </row>
    <row r="31" spans="1:7" x14ac:dyDescent="0.25">
      <c r="A31" s="84" t="s">
        <v>307</v>
      </c>
      <c r="B31" s="197">
        <v>110000</v>
      </c>
      <c r="C31" s="197">
        <v>0</v>
      </c>
      <c r="D31" s="196">
        <v>110000</v>
      </c>
      <c r="E31" s="197">
        <v>2033.67</v>
      </c>
      <c r="F31" s="197">
        <v>2033.67</v>
      </c>
      <c r="G31" s="196">
        <v>107966.33</v>
      </c>
    </row>
    <row r="32" spans="1:7" x14ac:dyDescent="0.25">
      <c r="A32" s="84" t="s">
        <v>308</v>
      </c>
      <c r="B32" s="197">
        <v>240000</v>
      </c>
      <c r="C32" s="197">
        <v>7898</v>
      </c>
      <c r="D32" s="196">
        <v>247898</v>
      </c>
      <c r="E32" s="197">
        <v>44946.71</v>
      </c>
      <c r="F32" s="197">
        <v>44946.71</v>
      </c>
      <c r="G32" s="196">
        <v>202951.29</v>
      </c>
    </row>
    <row r="33" spans="1:7" x14ac:dyDescent="0.25">
      <c r="A33" s="84" t="s">
        <v>309</v>
      </c>
      <c r="B33" s="197">
        <v>344500</v>
      </c>
      <c r="C33" s="197">
        <v>-10000</v>
      </c>
      <c r="D33" s="196">
        <v>334500</v>
      </c>
      <c r="E33" s="197">
        <v>74346.97</v>
      </c>
      <c r="F33" s="197">
        <v>74346.97</v>
      </c>
      <c r="G33" s="196">
        <v>260153.03</v>
      </c>
    </row>
    <row r="34" spans="1:7" x14ac:dyDescent="0.25">
      <c r="A34" s="84" t="s">
        <v>310</v>
      </c>
      <c r="B34" s="197">
        <v>36000</v>
      </c>
      <c r="C34" s="197">
        <v>0</v>
      </c>
      <c r="D34" s="196">
        <v>36000</v>
      </c>
      <c r="E34" s="197">
        <v>5707.72</v>
      </c>
      <c r="F34" s="197">
        <v>5707.72</v>
      </c>
      <c r="G34" s="196">
        <v>30292.28</v>
      </c>
    </row>
    <row r="35" spans="1:7" x14ac:dyDescent="0.25">
      <c r="A35" s="84" t="s">
        <v>311</v>
      </c>
      <c r="B35" s="197">
        <v>133800</v>
      </c>
      <c r="C35" s="197">
        <v>0</v>
      </c>
      <c r="D35" s="196">
        <v>133800</v>
      </c>
      <c r="E35" s="197">
        <v>0</v>
      </c>
      <c r="F35" s="197">
        <v>0</v>
      </c>
      <c r="G35" s="196">
        <v>133800</v>
      </c>
    </row>
    <row r="36" spans="1:7" x14ac:dyDescent="0.25">
      <c r="A36" s="84" t="s">
        <v>312</v>
      </c>
      <c r="B36" s="197">
        <v>72000</v>
      </c>
      <c r="C36" s="197">
        <v>189277.17</v>
      </c>
      <c r="D36" s="196">
        <v>261277.17</v>
      </c>
      <c r="E36" s="197">
        <v>43090.35</v>
      </c>
      <c r="F36" s="197">
        <v>43090.35</v>
      </c>
      <c r="G36" s="196">
        <v>218186.82</v>
      </c>
    </row>
    <row r="37" spans="1:7" x14ac:dyDescent="0.25">
      <c r="A37" s="84" t="s">
        <v>313</v>
      </c>
      <c r="B37" s="197">
        <v>668596.22</v>
      </c>
      <c r="C37" s="197">
        <v>2102</v>
      </c>
      <c r="D37" s="196">
        <v>670698.22</v>
      </c>
      <c r="E37" s="197">
        <v>84706.97</v>
      </c>
      <c r="F37" s="197">
        <v>84706.97</v>
      </c>
      <c r="G37" s="196">
        <v>585991.25</v>
      </c>
    </row>
    <row r="38" spans="1:7" x14ac:dyDescent="0.25">
      <c r="A38" s="83" t="s">
        <v>314</v>
      </c>
      <c r="B38" s="80">
        <f>SUM(B39:B47)</f>
        <v>3025281.33</v>
      </c>
      <c r="C38" s="80">
        <f t="shared" ref="C38:G38" si="4">SUM(C39:C47)</f>
        <v>-200000</v>
      </c>
      <c r="D38" s="80">
        <f t="shared" si="4"/>
        <v>2825281.33</v>
      </c>
      <c r="E38" s="80">
        <f t="shared" si="4"/>
        <v>44521.86</v>
      </c>
      <c r="F38" s="80">
        <f t="shared" si="4"/>
        <v>44521.86</v>
      </c>
      <c r="G38" s="80">
        <f t="shared" si="4"/>
        <v>2780759.47</v>
      </c>
    </row>
    <row r="39" spans="1:7" x14ac:dyDescent="0.25">
      <c r="A39" s="84" t="s">
        <v>315</v>
      </c>
      <c r="B39" s="198"/>
      <c r="C39" s="198"/>
      <c r="D39" s="198">
        <v>0</v>
      </c>
      <c r="E39" s="198"/>
      <c r="F39" s="198"/>
      <c r="G39" s="198">
        <v>0</v>
      </c>
    </row>
    <row r="40" spans="1:7" x14ac:dyDescent="0.25">
      <c r="A40" s="84" t="s">
        <v>316</v>
      </c>
      <c r="B40" s="198"/>
      <c r="C40" s="198"/>
      <c r="D40" s="198">
        <v>0</v>
      </c>
      <c r="E40" s="198"/>
      <c r="F40" s="198"/>
      <c r="G40" s="198">
        <v>0</v>
      </c>
    </row>
    <row r="41" spans="1:7" x14ac:dyDescent="0.25">
      <c r="A41" s="84" t="s">
        <v>317</v>
      </c>
      <c r="B41" s="198"/>
      <c r="C41" s="198"/>
      <c r="D41" s="198">
        <v>0</v>
      </c>
      <c r="E41" s="198"/>
      <c r="F41" s="198"/>
      <c r="G41" s="198">
        <v>0</v>
      </c>
    </row>
    <row r="42" spans="1:7" x14ac:dyDescent="0.25">
      <c r="A42" s="84" t="s">
        <v>318</v>
      </c>
      <c r="B42" s="199">
        <v>3025281.33</v>
      </c>
      <c r="C42" s="199">
        <v>-200000</v>
      </c>
      <c r="D42" s="198">
        <v>2825281.33</v>
      </c>
      <c r="E42" s="199">
        <v>44521.86</v>
      </c>
      <c r="F42" s="199">
        <v>44521.86</v>
      </c>
      <c r="G42" s="198">
        <v>2780759.47</v>
      </c>
    </row>
    <row r="43" spans="1:7" x14ac:dyDescent="0.25">
      <c r="A43" s="84" t="s">
        <v>319</v>
      </c>
      <c r="B43" s="198"/>
      <c r="C43" s="198"/>
      <c r="D43" s="198">
        <v>0</v>
      </c>
      <c r="E43" s="198"/>
      <c r="F43" s="198"/>
      <c r="G43" s="198">
        <v>0</v>
      </c>
    </row>
    <row r="44" spans="1:7" x14ac:dyDescent="0.25">
      <c r="A44" s="84" t="s">
        <v>320</v>
      </c>
      <c r="B44" s="198"/>
      <c r="C44" s="198"/>
      <c r="D44" s="198">
        <v>0</v>
      </c>
      <c r="E44" s="198"/>
      <c r="F44" s="198"/>
      <c r="G44" s="198">
        <v>0</v>
      </c>
    </row>
    <row r="45" spans="1:7" x14ac:dyDescent="0.25">
      <c r="A45" s="84" t="s">
        <v>321</v>
      </c>
      <c r="B45" s="198"/>
      <c r="C45" s="198"/>
      <c r="D45" s="198">
        <v>0</v>
      </c>
      <c r="E45" s="198"/>
      <c r="F45" s="198"/>
      <c r="G45" s="198">
        <v>0</v>
      </c>
    </row>
    <row r="46" spans="1:7" x14ac:dyDescent="0.25">
      <c r="A46" s="84" t="s">
        <v>322</v>
      </c>
      <c r="B46" s="198"/>
      <c r="C46" s="198"/>
      <c r="D46" s="198">
        <v>0</v>
      </c>
      <c r="E46" s="198"/>
      <c r="F46" s="198"/>
      <c r="G46" s="198">
        <v>0</v>
      </c>
    </row>
    <row r="47" spans="1:7" x14ac:dyDescent="0.25">
      <c r="A47" s="84" t="s">
        <v>323</v>
      </c>
      <c r="B47" s="198"/>
      <c r="C47" s="198"/>
      <c r="D47" s="198">
        <v>0</v>
      </c>
      <c r="E47" s="198"/>
      <c r="F47" s="198"/>
      <c r="G47" s="198">
        <v>0</v>
      </c>
    </row>
    <row r="48" spans="1:7" x14ac:dyDescent="0.25">
      <c r="A48" s="83" t="s">
        <v>324</v>
      </c>
      <c r="B48" s="80">
        <f>SUM(B49:B57)</f>
        <v>310454.54000000004</v>
      </c>
      <c r="C48" s="80">
        <f t="shared" ref="C48:G48" si="5">SUM(C49:C57)</f>
        <v>14592.83</v>
      </c>
      <c r="D48" s="80">
        <f t="shared" si="5"/>
        <v>325047.37</v>
      </c>
      <c r="E48" s="80">
        <f t="shared" si="5"/>
        <v>14592.83</v>
      </c>
      <c r="F48" s="80">
        <f t="shared" si="5"/>
        <v>14592.83</v>
      </c>
      <c r="G48" s="80">
        <f t="shared" si="5"/>
        <v>310454.54000000004</v>
      </c>
    </row>
    <row r="49" spans="1:7" x14ac:dyDescent="0.25">
      <c r="A49" s="84" t="s">
        <v>325</v>
      </c>
      <c r="B49" s="201">
        <v>255954.54</v>
      </c>
      <c r="C49" s="201">
        <v>0</v>
      </c>
      <c r="D49" s="200">
        <v>255954.54</v>
      </c>
      <c r="E49" s="201">
        <v>0</v>
      </c>
      <c r="F49" s="201">
        <v>0</v>
      </c>
      <c r="G49" s="200">
        <v>255954.54</v>
      </c>
    </row>
    <row r="50" spans="1:7" x14ac:dyDescent="0.25">
      <c r="A50" s="84" t="s">
        <v>326</v>
      </c>
      <c r="B50" s="201">
        <v>38000</v>
      </c>
      <c r="C50" s="201">
        <v>10722.83</v>
      </c>
      <c r="D50" s="200">
        <v>48722.83</v>
      </c>
      <c r="E50" s="201">
        <v>10722.83</v>
      </c>
      <c r="F50" s="201">
        <v>10722.83</v>
      </c>
      <c r="G50" s="200">
        <v>38000</v>
      </c>
    </row>
    <row r="51" spans="1:7" x14ac:dyDescent="0.25">
      <c r="A51" s="84" t="s">
        <v>327</v>
      </c>
      <c r="B51" s="201">
        <v>13000</v>
      </c>
      <c r="C51" s="201">
        <v>0</v>
      </c>
      <c r="D51" s="200">
        <v>13000</v>
      </c>
      <c r="E51" s="201">
        <v>0</v>
      </c>
      <c r="F51" s="201">
        <v>0</v>
      </c>
      <c r="G51" s="200">
        <v>13000</v>
      </c>
    </row>
    <row r="52" spans="1:7" x14ac:dyDescent="0.25">
      <c r="A52" s="84" t="s">
        <v>328</v>
      </c>
      <c r="B52" s="200"/>
      <c r="C52" s="200"/>
      <c r="D52" s="200">
        <v>0</v>
      </c>
      <c r="E52" s="200"/>
      <c r="F52" s="200"/>
      <c r="G52" s="200">
        <v>0</v>
      </c>
    </row>
    <row r="53" spans="1:7" x14ac:dyDescent="0.25">
      <c r="A53" s="84" t="s">
        <v>329</v>
      </c>
      <c r="B53" s="200"/>
      <c r="C53" s="200"/>
      <c r="D53" s="200">
        <v>0</v>
      </c>
      <c r="E53" s="200"/>
      <c r="F53" s="200"/>
      <c r="G53" s="200">
        <v>0</v>
      </c>
    </row>
    <row r="54" spans="1:7" x14ac:dyDescent="0.25">
      <c r="A54" s="84" t="s">
        <v>330</v>
      </c>
      <c r="B54" s="201">
        <v>3500</v>
      </c>
      <c r="C54" s="201">
        <v>3870</v>
      </c>
      <c r="D54" s="200">
        <v>7370</v>
      </c>
      <c r="E54" s="201">
        <v>3870</v>
      </c>
      <c r="F54" s="201">
        <v>3870</v>
      </c>
      <c r="G54" s="200">
        <v>3500</v>
      </c>
    </row>
    <row r="55" spans="1:7" x14ac:dyDescent="0.25">
      <c r="A55" s="84" t="s">
        <v>331</v>
      </c>
      <c r="B55" s="200"/>
      <c r="C55" s="200"/>
      <c r="D55" s="200">
        <v>0</v>
      </c>
      <c r="E55" s="200"/>
      <c r="F55" s="200"/>
      <c r="G55" s="200">
        <v>0</v>
      </c>
    </row>
    <row r="56" spans="1:7" x14ac:dyDescent="0.25">
      <c r="A56" s="84" t="s">
        <v>332</v>
      </c>
      <c r="B56" s="200"/>
      <c r="C56" s="200"/>
      <c r="D56" s="200">
        <v>0</v>
      </c>
      <c r="E56" s="200"/>
      <c r="F56" s="200"/>
      <c r="G56" s="200">
        <v>0</v>
      </c>
    </row>
    <row r="57" spans="1:7" x14ac:dyDescent="0.25">
      <c r="A57" s="84" t="s">
        <v>333</v>
      </c>
      <c r="B57" s="200"/>
      <c r="C57" s="200"/>
      <c r="D57" s="200">
        <v>0</v>
      </c>
      <c r="E57" s="200"/>
      <c r="F57" s="200"/>
      <c r="G57" s="200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202"/>
      <c r="C59" s="202"/>
      <c r="D59" s="202">
        <v>0</v>
      </c>
      <c r="E59" s="202"/>
      <c r="F59" s="202"/>
      <c r="G59" s="202">
        <v>0</v>
      </c>
    </row>
    <row r="60" spans="1:7" x14ac:dyDescent="0.25">
      <c r="A60" s="84" t="s">
        <v>336</v>
      </c>
      <c r="B60" s="203"/>
      <c r="C60" s="203"/>
      <c r="D60" s="203">
        <v>0</v>
      </c>
      <c r="E60" s="203"/>
      <c r="F60" s="203"/>
      <c r="G60" s="203">
        <v>0</v>
      </c>
    </row>
    <row r="61" spans="1:7" x14ac:dyDescent="0.25">
      <c r="A61" s="84" t="s">
        <v>337</v>
      </c>
      <c r="B61" s="204"/>
      <c r="C61" s="204"/>
      <c r="D61" s="204">
        <v>0</v>
      </c>
      <c r="E61" s="204"/>
      <c r="F61" s="204"/>
      <c r="G61" s="204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205"/>
      <c r="C63" s="205"/>
      <c r="D63" s="205">
        <v>0</v>
      </c>
      <c r="E63" s="205"/>
      <c r="F63" s="205"/>
      <c r="G63" s="205">
        <v>0</v>
      </c>
    </row>
    <row r="64" spans="1:7" x14ac:dyDescent="0.25">
      <c r="A64" s="84" t="s">
        <v>340</v>
      </c>
      <c r="B64" s="205"/>
      <c r="C64" s="205"/>
      <c r="D64" s="205">
        <v>0</v>
      </c>
      <c r="E64" s="205"/>
      <c r="F64" s="205"/>
      <c r="G64" s="205">
        <v>0</v>
      </c>
    </row>
    <row r="65" spans="1:7" x14ac:dyDescent="0.25">
      <c r="A65" s="84" t="s">
        <v>341</v>
      </c>
      <c r="B65" s="205"/>
      <c r="C65" s="205"/>
      <c r="D65" s="205">
        <v>0</v>
      </c>
      <c r="E65" s="205"/>
      <c r="F65" s="205"/>
      <c r="G65" s="205">
        <v>0</v>
      </c>
    </row>
    <row r="66" spans="1:7" x14ac:dyDescent="0.25">
      <c r="A66" s="84" t="s">
        <v>342</v>
      </c>
      <c r="B66" s="205"/>
      <c r="C66" s="205"/>
      <c r="D66" s="205">
        <v>0</v>
      </c>
      <c r="E66" s="205"/>
      <c r="F66" s="205"/>
      <c r="G66" s="205">
        <v>0</v>
      </c>
    </row>
    <row r="67" spans="1:7" x14ac:dyDescent="0.25">
      <c r="A67" s="84" t="s">
        <v>343</v>
      </c>
      <c r="B67" s="205"/>
      <c r="C67" s="205"/>
      <c r="D67" s="205">
        <v>0</v>
      </c>
      <c r="E67" s="205"/>
      <c r="F67" s="205"/>
      <c r="G67" s="205">
        <v>0</v>
      </c>
    </row>
    <row r="68" spans="1:7" x14ac:dyDescent="0.25">
      <c r="A68" s="84" t="s">
        <v>3301</v>
      </c>
      <c r="B68" s="205"/>
      <c r="C68" s="205"/>
      <c r="D68" s="205">
        <v>0</v>
      </c>
      <c r="E68" s="205"/>
      <c r="F68" s="205"/>
      <c r="G68" s="205">
        <v>0</v>
      </c>
    </row>
    <row r="69" spans="1:7" x14ac:dyDescent="0.25">
      <c r="A69" s="84" t="s">
        <v>345</v>
      </c>
      <c r="B69" s="205"/>
      <c r="C69" s="205"/>
      <c r="D69" s="205">
        <v>0</v>
      </c>
      <c r="E69" s="205"/>
      <c r="F69" s="205"/>
      <c r="G69" s="205">
        <v>0</v>
      </c>
    </row>
    <row r="70" spans="1:7" x14ac:dyDescent="0.25">
      <c r="A70" s="84" t="s">
        <v>346</v>
      </c>
      <c r="B70" s="205"/>
      <c r="C70" s="205"/>
      <c r="D70" s="205">
        <v>0</v>
      </c>
      <c r="E70" s="205"/>
      <c r="F70" s="205"/>
      <c r="G70" s="205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206"/>
      <c r="C72" s="206"/>
      <c r="D72" s="206">
        <v>0</v>
      </c>
      <c r="E72" s="206"/>
      <c r="F72" s="206"/>
      <c r="G72" s="206">
        <v>0</v>
      </c>
    </row>
    <row r="73" spans="1:7" x14ac:dyDescent="0.25">
      <c r="A73" s="84" t="s">
        <v>349</v>
      </c>
      <c r="B73" s="206"/>
      <c r="C73" s="206"/>
      <c r="D73" s="206">
        <v>0</v>
      </c>
      <c r="E73" s="206"/>
      <c r="F73" s="206"/>
      <c r="G73" s="206">
        <v>0</v>
      </c>
    </row>
    <row r="74" spans="1:7" x14ac:dyDescent="0.25">
      <c r="A74" s="84" t="s">
        <v>350</v>
      </c>
      <c r="B74" s="206"/>
      <c r="C74" s="206"/>
      <c r="D74" s="206">
        <v>0</v>
      </c>
      <c r="E74" s="206"/>
      <c r="F74" s="206"/>
      <c r="G74" s="206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207"/>
      <c r="C76" s="207"/>
      <c r="D76" s="207">
        <v>0</v>
      </c>
      <c r="E76" s="207"/>
      <c r="F76" s="207"/>
      <c r="G76" s="207">
        <v>0</v>
      </c>
    </row>
    <row r="77" spans="1:7" x14ac:dyDescent="0.25">
      <c r="A77" s="84" t="s">
        <v>353</v>
      </c>
      <c r="B77" s="207"/>
      <c r="C77" s="207"/>
      <c r="D77" s="207">
        <v>0</v>
      </c>
      <c r="E77" s="207"/>
      <c r="F77" s="207"/>
      <c r="G77" s="207">
        <v>0</v>
      </c>
    </row>
    <row r="78" spans="1:7" x14ac:dyDescent="0.25">
      <c r="A78" s="84" t="s">
        <v>354</v>
      </c>
      <c r="B78" s="207"/>
      <c r="C78" s="207"/>
      <c r="D78" s="207">
        <v>0</v>
      </c>
      <c r="E78" s="207"/>
      <c r="F78" s="207"/>
      <c r="G78" s="207">
        <v>0</v>
      </c>
    </row>
    <row r="79" spans="1:7" x14ac:dyDescent="0.25">
      <c r="A79" s="84" t="s">
        <v>355</v>
      </c>
      <c r="B79" s="207"/>
      <c r="C79" s="207"/>
      <c r="D79" s="207">
        <v>0</v>
      </c>
      <c r="E79" s="207"/>
      <c r="F79" s="207"/>
      <c r="G79" s="207">
        <v>0</v>
      </c>
    </row>
    <row r="80" spans="1:7" x14ac:dyDescent="0.25">
      <c r="A80" s="84" t="s">
        <v>356</v>
      </c>
      <c r="B80" s="207"/>
      <c r="C80" s="207"/>
      <c r="D80" s="207">
        <v>0</v>
      </c>
      <c r="E80" s="207"/>
      <c r="F80" s="207"/>
      <c r="G80" s="207">
        <v>0</v>
      </c>
    </row>
    <row r="81" spans="1:7" x14ac:dyDescent="0.25">
      <c r="A81" s="84" t="s">
        <v>357</v>
      </c>
      <c r="B81" s="207"/>
      <c r="C81" s="207"/>
      <c r="D81" s="207">
        <v>0</v>
      </c>
      <c r="E81" s="207"/>
      <c r="F81" s="207"/>
      <c r="G81" s="207">
        <v>0</v>
      </c>
    </row>
    <row r="82" spans="1:7" x14ac:dyDescent="0.25">
      <c r="A82" s="84" t="s">
        <v>358</v>
      </c>
      <c r="B82" s="207"/>
      <c r="C82" s="207"/>
      <c r="D82" s="207">
        <v>0</v>
      </c>
      <c r="E82" s="207"/>
      <c r="F82" s="207"/>
      <c r="G82" s="207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1373338.03</v>
      </c>
      <c r="C84" s="79">
        <f t="shared" ref="C84:G84" si="10">SUM(C85,C93,C103,C113,C123,C133,C137,C146,C150)</f>
        <v>-2.9103830456733704E-11</v>
      </c>
      <c r="D84" s="79">
        <f t="shared" si="10"/>
        <v>1373338.0299999998</v>
      </c>
      <c r="E84" s="79">
        <f t="shared" si="10"/>
        <v>493410.26</v>
      </c>
      <c r="F84" s="79">
        <f t="shared" si="10"/>
        <v>493410.24</v>
      </c>
      <c r="G84" s="79">
        <f t="shared" si="10"/>
        <v>879927.7699999999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208"/>
      <c r="C86" s="208"/>
      <c r="D86" s="208">
        <v>0</v>
      </c>
      <c r="E86" s="208"/>
      <c r="F86" s="208"/>
      <c r="G86" s="208">
        <v>0</v>
      </c>
    </row>
    <row r="87" spans="1:7" x14ac:dyDescent="0.25">
      <c r="A87" s="84" t="s">
        <v>288</v>
      </c>
      <c r="B87" s="208"/>
      <c r="C87" s="208"/>
      <c r="D87" s="208">
        <v>0</v>
      </c>
      <c r="E87" s="208"/>
      <c r="F87" s="208"/>
      <c r="G87" s="208">
        <v>0</v>
      </c>
    </row>
    <row r="88" spans="1:7" x14ac:dyDescent="0.25">
      <c r="A88" s="84" t="s">
        <v>289</v>
      </c>
      <c r="B88" s="208"/>
      <c r="C88" s="208"/>
      <c r="D88" s="208">
        <v>0</v>
      </c>
      <c r="E88" s="208"/>
      <c r="F88" s="208"/>
      <c r="G88" s="208">
        <v>0</v>
      </c>
    </row>
    <row r="89" spans="1:7" x14ac:dyDescent="0.25">
      <c r="A89" s="84" t="s">
        <v>290</v>
      </c>
      <c r="B89" s="208"/>
      <c r="C89" s="208"/>
      <c r="D89" s="208">
        <v>0</v>
      </c>
      <c r="E89" s="208"/>
      <c r="F89" s="208"/>
      <c r="G89" s="208">
        <v>0</v>
      </c>
    </row>
    <row r="90" spans="1:7" x14ac:dyDescent="0.25">
      <c r="A90" s="84" t="s">
        <v>291</v>
      </c>
      <c r="B90" s="208"/>
      <c r="C90" s="208"/>
      <c r="D90" s="208">
        <v>0</v>
      </c>
      <c r="E90" s="208"/>
      <c r="F90" s="208"/>
      <c r="G90" s="208">
        <v>0</v>
      </c>
    </row>
    <row r="91" spans="1:7" x14ac:dyDescent="0.25">
      <c r="A91" s="84" t="s">
        <v>292</v>
      </c>
      <c r="B91" s="208"/>
      <c r="C91" s="208"/>
      <c r="D91" s="208">
        <v>0</v>
      </c>
      <c r="E91" s="208"/>
      <c r="F91" s="208"/>
      <c r="G91" s="208">
        <v>0</v>
      </c>
    </row>
    <row r="92" spans="1:7" x14ac:dyDescent="0.25">
      <c r="A92" s="84" t="s">
        <v>293</v>
      </c>
      <c r="B92" s="208"/>
      <c r="C92" s="208"/>
      <c r="D92" s="208">
        <v>0</v>
      </c>
      <c r="E92" s="208"/>
      <c r="F92" s="208"/>
      <c r="G92" s="208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79033.63</v>
      </c>
      <c r="D93" s="80">
        <f t="shared" si="12"/>
        <v>79033.63</v>
      </c>
      <c r="E93" s="80">
        <f t="shared" si="12"/>
        <v>79033.63</v>
      </c>
      <c r="F93" s="80">
        <f t="shared" si="12"/>
        <v>79033.63</v>
      </c>
      <c r="G93" s="80">
        <f t="shared" si="12"/>
        <v>0</v>
      </c>
    </row>
    <row r="94" spans="1:7" x14ac:dyDescent="0.25">
      <c r="A94" s="84" t="s">
        <v>295</v>
      </c>
      <c r="B94" s="209"/>
      <c r="C94" s="209"/>
      <c r="D94" s="209">
        <v>0</v>
      </c>
      <c r="E94" s="209"/>
      <c r="F94" s="209"/>
      <c r="G94" s="209">
        <v>0</v>
      </c>
    </row>
    <row r="95" spans="1:7" x14ac:dyDescent="0.25">
      <c r="A95" s="84" t="s">
        <v>296</v>
      </c>
      <c r="B95" s="210">
        <v>0</v>
      </c>
      <c r="C95" s="210">
        <v>67964.7</v>
      </c>
      <c r="D95" s="209">
        <v>67964.7</v>
      </c>
      <c r="E95" s="210">
        <v>67964.7</v>
      </c>
      <c r="F95" s="210">
        <v>67964.7</v>
      </c>
      <c r="G95" s="209">
        <v>0</v>
      </c>
    </row>
    <row r="96" spans="1:7" x14ac:dyDescent="0.25">
      <c r="A96" s="84" t="s">
        <v>297</v>
      </c>
      <c r="B96" s="209"/>
      <c r="C96" s="209"/>
      <c r="D96" s="209">
        <v>0</v>
      </c>
      <c r="E96" s="209"/>
      <c r="F96" s="209"/>
      <c r="G96" s="209">
        <v>0</v>
      </c>
    </row>
    <row r="97" spans="1:7" x14ac:dyDescent="0.25">
      <c r="A97" s="84" t="s">
        <v>298</v>
      </c>
      <c r="B97" s="209"/>
      <c r="C97" s="209"/>
      <c r="D97" s="209">
        <v>0</v>
      </c>
      <c r="E97" s="209"/>
      <c r="F97" s="209"/>
      <c r="G97" s="209">
        <v>0</v>
      </c>
    </row>
    <row r="98" spans="1:7" x14ac:dyDescent="0.25">
      <c r="A98" s="42" t="s">
        <v>299</v>
      </c>
      <c r="B98" s="210">
        <v>0</v>
      </c>
      <c r="C98" s="210">
        <v>11068.93</v>
      </c>
      <c r="D98" s="209">
        <v>11068.93</v>
      </c>
      <c r="E98" s="210">
        <v>11068.93</v>
      </c>
      <c r="F98" s="210">
        <v>11068.93</v>
      </c>
      <c r="G98" s="209">
        <v>0</v>
      </c>
    </row>
    <row r="99" spans="1:7" x14ac:dyDescent="0.25">
      <c r="A99" s="84" t="s">
        <v>300</v>
      </c>
      <c r="B99" s="209"/>
      <c r="C99" s="209"/>
      <c r="D99" s="209">
        <v>0</v>
      </c>
      <c r="E99" s="209"/>
      <c r="F99" s="209"/>
      <c r="G99" s="209">
        <v>0</v>
      </c>
    </row>
    <row r="100" spans="1:7" x14ac:dyDescent="0.25">
      <c r="A100" s="84" t="s">
        <v>301</v>
      </c>
      <c r="B100" s="209"/>
      <c r="C100" s="209"/>
      <c r="D100" s="209">
        <v>0</v>
      </c>
      <c r="E100" s="209"/>
      <c r="F100" s="209"/>
      <c r="G100" s="209">
        <v>0</v>
      </c>
    </row>
    <row r="101" spans="1:7" x14ac:dyDescent="0.25">
      <c r="A101" s="84" t="s">
        <v>302</v>
      </c>
      <c r="B101" s="209"/>
      <c r="C101" s="209"/>
      <c r="D101" s="209">
        <v>0</v>
      </c>
      <c r="E101" s="209"/>
      <c r="F101" s="209"/>
      <c r="G101" s="209">
        <v>0</v>
      </c>
    </row>
    <row r="102" spans="1:7" x14ac:dyDescent="0.25">
      <c r="A102" s="84" t="s">
        <v>303</v>
      </c>
      <c r="B102" s="209"/>
      <c r="C102" s="209"/>
      <c r="D102" s="209">
        <v>0</v>
      </c>
      <c r="E102" s="209"/>
      <c r="F102" s="209"/>
      <c r="G102" s="209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4635.3599999999997</v>
      </c>
      <c r="D103" s="80">
        <f t="shared" ref="D103:G103" si="13">SUM(D104:D112)</f>
        <v>4635.3599999999997</v>
      </c>
      <c r="E103" s="80">
        <f t="shared" si="13"/>
        <v>4635.3599999999997</v>
      </c>
      <c r="F103" s="80">
        <f t="shared" si="13"/>
        <v>4635.3599999999997</v>
      </c>
      <c r="G103" s="80">
        <f t="shared" si="13"/>
        <v>0</v>
      </c>
    </row>
    <row r="104" spans="1:7" x14ac:dyDescent="0.25">
      <c r="A104" s="84" t="s">
        <v>305</v>
      </c>
      <c r="B104" s="211"/>
      <c r="C104" s="211"/>
      <c r="D104" s="211">
        <v>0</v>
      </c>
      <c r="E104" s="211"/>
      <c r="F104" s="211"/>
      <c r="G104" s="211">
        <v>0</v>
      </c>
    </row>
    <row r="105" spans="1:7" x14ac:dyDescent="0.25">
      <c r="A105" s="84" t="s">
        <v>306</v>
      </c>
      <c r="B105" s="211"/>
      <c r="C105" s="211"/>
      <c r="D105" s="211">
        <v>0</v>
      </c>
      <c r="E105" s="211"/>
      <c r="F105" s="211"/>
      <c r="G105" s="211">
        <v>0</v>
      </c>
    </row>
    <row r="106" spans="1:7" x14ac:dyDescent="0.25">
      <c r="A106" s="84" t="s">
        <v>307</v>
      </c>
      <c r="B106" s="211"/>
      <c r="C106" s="211"/>
      <c r="D106" s="211">
        <v>0</v>
      </c>
      <c r="E106" s="211"/>
      <c r="F106" s="211"/>
      <c r="G106" s="211">
        <v>0</v>
      </c>
    </row>
    <row r="107" spans="1:7" x14ac:dyDescent="0.25">
      <c r="A107" s="84" t="s">
        <v>308</v>
      </c>
      <c r="B107" s="211"/>
      <c r="C107" s="211"/>
      <c r="D107" s="211">
        <v>0</v>
      </c>
      <c r="E107" s="211"/>
      <c r="F107" s="211"/>
      <c r="G107" s="211">
        <v>0</v>
      </c>
    </row>
    <row r="108" spans="1:7" x14ac:dyDescent="0.25">
      <c r="A108" s="84" t="s">
        <v>309</v>
      </c>
      <c r="B108" s="212">
        <v>0</v>
      </c>
      <c r="C108" s="212">
        <v>4635.3599999999997</v>
      </c>
      <c r="D108" s="211">
        <v>4635.3599999999997</v>
      </c>
      <c r="E108" s="212">
        <v>4635.3599999999997</v>
      </c>
      <c r="F108" s="212">
        <v>4635.3599999999997</v>
      </c>
      <c r="G108" s="211">
        <v>0</v>
      </c>
    </row>
    <row r="109" spans="1:7" x14ac:dyDescent="0.25">
      <c r="A109" s="84" t="s">
        <v>310</v>
      </c>
      <c r="B109" s="211"/>
      <c r="C109" s="211"/>
      <c r="D109" s="211">
        <v>0</v>
      </c>
      <c r="E109" s="211"/>
      <c r="F109" s="211"/>
      <c r="G109" s="211">
        <v>0</v>
      </c>
    </row>
    <row r="110" spans="1:7" x14ac:dyDescent="0.25">
      <c r="A110" s="84" t="s">
        <v>311</v>
      </c>
      <c r="B110" s="211"/>
      <c r="C110" s="211"/>
      <c r="D110" s="211">
        <v>0</v>
      </c>
      <c r="E110" s="211"/>
      <c r="F110" s="211"/>
      <c r="G110" s="211">
        <v>0</v>
      </c>
    </row>
    <row r="111" spans="1:7" x14ac:dyDescent="0.25">
      <c r="A111" s="84" t="s">
        <v>312</v>
      </c>
      <c r="B111" s="211"/>
      <c r="C111" s="211"/>
      <c r="D111" s="211">
        <v>0</v>
      </c>
      <c r="E111" s="211"/>
      <c r="F111" s="211"/>
      <c r="G111" s="211">
        <v>0</v>
      </c>
    </row>
    <row r="112" spans="1:7" x14ac:dyDescent="0.25">
      <c r="A112" s="84" t="s">
        <v>313</v>
      </c>
      <c r="B112" s="211"/>
      <c r="C112" s="211"/>
      <c r="D112" s="211">
        <v>0</v>
      </c>
      <c r="E112" s="211"/>
      <c r="F112" s="211"/>
      <c r="G112" s="211">
        <v>0</v>
      </c>
    </row>
    <row r="113" spans="1:7" x14ac:dyDescent="0.25">
      <c r="A113" s="83" t="s">
        <v>314</v>
      </c>
      <c r="B113" s="80">
        <f>SUM(B114:B122)</f>
        <v>1373338.03</v>
      </c>
      <c r="C113" s="80">
        <f t="shared" ref="C113:G113" si="14">SUM(C114:C122)</f>
        <v>-291492.65000000002</v>
      </c>
      <c r="D113" s="80">
        <f t="shared" si="14"/>
        <v>1081845.3799999999</v>
      </c>
      <c r="E113" s="80">
        <f t="shared" si="14"/>
        <v>201917.61</v>
      </c>
      <c r="F113" s="80">
        <f t="shared" si="14"/>
        <v>201917.59</v>
      </c>
      <c r="G113" s="80">
        <f t="shared" si="14"/>
        <v>879927.7699999999</v>
      </c>
    </row>
    <row r="114" spans="1:7" x14ac:dyDescent="0.25">
      <c r="A114" s="84" t="s">
        <v>315</v>
      </c>
      <c r="B114" s="213"/>
      <c r="C114" s="213"/>
      <c r="D114" s="213">
        <v>0</v>
      </c>
      <c r="E114" s="213"/>
      <c r="F114" s="213"/>
      <c r="G114" s="213">
        <v>0</v>
      </c>
    </row>
    <row r="115" spans="1:7" x14ac:dyDescent="0.25">
      <c r="A115" s="84" t="s">
        <v>316</v>
      </c>
      <c r="B115" s="213"/>
      <c r="C115" s="213"/>
      <c r="D115" s="213">
        <v>0</v>
      </c>
      <c r="E115" s="213"/>
      <c r="F115" s="213"/>
      <c r="G115" s="213">
        <v>0</v>
      </c>
    </row>
    <row r="116" spans="1:7" x14ac:dyDescent="0.25">
      <c r="A116" s="84" t="s">
        <v>317</v>
      </c>
      <c r="B116" s="213"/>
      <c r="C116" s="213"/>
      <c r="D116" s="213">
        <v>0</v>
      </c>
      <c r="E116" s="213"/>
      <c r="F116" s="213"/>
      <c r="G116" s="213">
        <v>0</v>
      </c>
    </row>
    <row r="117" spans="1:7" x14ac:dyDescent="0.25">
      <c r="A117" s="84" t="s">
        <v>318</v>
      </c>
      <c r="B117" s="214">
        <v>1373338.03</v>
      </c>
      <c r="C117" s="214">
        <v>-291492.65000000002</v>
      </c>
      <c r="D117" s="213">
        <v>1081845.3799999999</v>
      </c>
      <c r="E117" s="214">
        <v>201917.61</v>
      </c>
      <c r="F117" s="214">
        <v>201917.59</v>
      </c>
      <c r="G117" s="213">
        <v>879927.7699999999</v>
      </c>
    </row>
    <row r="118" spans="1:7" x14ac:dyDescent="0.25">
      <c r="A118" s="84" t="s">
        <v>319</v>
      </c>
      <c r="B118" s="213"/>
      <c r="C118" s="213"/>
      <c r="D118" s="213">
        <v>0</v>
      </c>
      <c r="E118" s="213"/>
      <c r="F118" s="213"/>
      <c r="G118" s="213">
        <v>0</v>
      </c>
    </row>
    <row r="119" spans="1:7" x14ac:dyDescent="0.25">
      <c r="A119" s="84" t="s">
        <v>320</v>
      </c>
      <c r="B119" s="213"/>
      <c r="C119" s="213"/>
      <c r="D119" s="213">
        <v>0</v>
      </c>
      <c r="E119" s="213"/>
      <c r="F119" s="213"/>
      <c r="G119" s="213">
        <v>0</v>
      </c>
    </row>
    <row r="120" spans="1:7" x14ac:dyDescent="0.25">
      <c r="A120" s="84" t="s">
        <v>321</v>
      </c>
      <c r="B120" s="213"/>
      <c r="C120" s="213"/>
      <c r="D120" s="213">
        <v>0</v>
      </c>
      <c r="E120" s="213"/>
      <c r="F120" s="213"/>
      <c r="G120" s="213">
        <v>0</v>
      </c>
    </row>
    <row r="121" spans="1:7" x14ac:dyDescent="0.25">
      <c r="A121" s="84" t="s">
        <v>322</v>
      </c>
      <c r="B121" s="213"/>
      <c r="C121" s="213"/>
      <c r="D121" s="213">
        <v>0</v>
      </c>
      <c r="E121" s="213"/>
      <c r="F121" s="213"/>
      <c r="G121" s="213">
        <v>0</v>
      </c>
    </row>
    <row r="122" spans="1:7" x14ac:dyDescent="0.25">
      <c r="A122" s="84" t="s">
        <v>323</v>
      </c>
      <c r="B122" s="213"/>
      <c r="C122" s="213"/>
      <c r="D122" s="213">
        <v>0</v>
      </c>
      <c r="E122" s="213"/>
      <c r="F122" s="213"/>
      <c r="G122" s="213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207823.66</v>
      </c>
      <c r="D123" s="80">
        <f t="shared" si="15"/>
        <v>207823.66</v>
      </c>
      <c r="E123" s="80">
        <f t="shared" si="15"/>
        <v>207823.66</v>
      </c>
      <c r="F123" s="80">
        <f t="shared" si="15"/>
        <v>207823.66</v>
      </c>
      <c r="G123" s="80">
        <f t="shared" si="15"/>
        <v>0</v>
      </c>
    </row>
    <row r="124" spans="1:7" x14ac:dyDescent="0.25">
      <c r="A124" s="84" t="s">
        <v>325</v>
      </c>
      <c r="B124" s="216">
        <v>0</v>
      </c>
      <c r="C124" s="216">
        <v>207823.66</v>
      </c>
      <c r="D124" s="215">
        <v>207823.66</v>
      </c>
      <c r="E124" s="216">
        <v>207823.66</v>
      </c>
      <c r="F124" s="216">
        <v>207823.66</v>
      </c>
      <c r="G124" s="215">
        <v>0</v>
      </c>
    </row>
    <row r="125" spans="1:7" x14ac:dyDescent="0.25">
      <c r="A125" s="84" t="s">
        <v>326</v>
      </c>
      <c r="B125" s="215"/>
      <c r="C125" s="215"/>
      <c r="D125" s="215">
        <v>0</v>
      </c>
      <c r="E125" s="215"/>
      <c r="F125" s="215"/>
      <c r="G125" s="215">
        <v>0</v>
      </c>
    </row>
    <row r="126" spans="1:7" x14ac:dyDescent="0.25">
      <c r="A126" s="84" t="s">
        <v>327</v>
      </c>
      <c r="B126" s="215"/>
      <c r="C126" s="215"/>
      <c r="D126" s="215">
        <v>0</v>
      </c>
      <c r="E126" s="215"/>
      <c r="F126" s="215"/>
      <c r="G126" s="215">
        <v>0</v>
      </c>
    </row>
    <row r="127" spans="1:7" x14ac:dyDescent="0.25">
      <c r="A127" s="84" t="s">
        <v>328</v>
      </c>
      <c r="B127" s="215"/>
      <c r="C127" s="215"/>
      <c r="D127" s="215">
        <v>0</v>
      </c>
      <c r="E127" s="215"/>
      <c r="F127" s="215"/>
      <c r="G127" s="215">
        <v>0</v>
      </c>
    </row>
    <row r="128" spans="1:7" x14ac:dyDescent="0.25">
      <c r="A128" s="84" t="s">
        <v>329</v>
      </c>
      <c r="B128" s="215"/>
      <c r="C128" s="215"/>
      <c r="D128" s="215">
        <v>0</v>
      </c>
      <c r="E128" s="215"/>
      <c r="F128" s="215"/>
      <c r="G128" s="215">
        <v>0</v>
      </c>
    </row>
    <row r="129" spans="1:7" x14ac:dyDescent="0.25">
      <c r="A129" s="84" t="s">
        <v>330</v>
      </c>
      <c r="B129" s="215"/>
      <c r="C129" s="215"/>
      <c r="D129" s="215">
        <v>0</v>
      </c>
      <c r="E129" s="215"/>
      <c r="F129" s="215"/>
      <c r="G129" s="215">
        <v>0</v>
      </c>
    </row>
    <row r="130" spans="1:7" x14ac:dyDescent="0.25">
      <c r="A130" s="84" t="s">
        <v>331</v>
      </c>
      <c r="B130" s="215"/>
      <c r="C130" s="215"/>
      <c r="D130" s="215">
        <v>0</v>
      </c>
      <c r="E130" s="215"/>
      <c r="F130" s="215"/>
      <c r="G130" s="215">
        <v>0</v>
      </c>
    </row>
    <row r="131" spans="1:7" x14ac:dyDescent="0.25">
      <c r="A131" s="84" t="s">
        <v>332</v>
      </c>
      <c r="B131" s="215"/>
      <c r="C131" s="215"/>
      <c r="D131" s="215">
        <v>0</v>
      </c>
      <c r="E131" s="215"/>
      <c r="F131" s="215"/>
      <c r="G131" s="215">
        <v>0</v>
      </c>
    </row>
    <row r="132" spans="1:7" x14ac:dyDescent="0.25">
      <c r="A132" s="84" t="s">
        <v>333</v>
      </c>
      <c r="B132" s="215"/>
      <c r="C132" s="215"/>
      <c r="D132" s="215">
        <v>0</v>
      </c>
      <c r="E132" s="215"/>
      <c r="F132" s="215"/>
      <c r="G132" s="215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217"/>
      <c r="C134" s="217"/>
      <c r="D134" s="217">
        <v>0</v>
      </c>
      <c r="E134" s="217"/>
      <c r="F134" s="217"/>
      <c r="G134" s="217">
        <v>0</v>
      </c>
    </row>
    <row r="135" spans="1:7" x14ac:dyDescent="0.25">
      <c r="A135" s="84" t="s">
        <v>336</v>
      </c>
      <c r="B135" s="217"/>
      <c r="C135" s="217"/>
      <c r="D135" s="217">
        <v>0</v>
      </c>
      <c r="E135" s="217"/>
      <c r="F135" s="217"/>
      <c r="G135" s="217">
        <v>0</v>
      </c>
    </row>
    <row r="136" spans="1:7" x14ac:dyDescent="0.25">
      <c r="A136" s="84" t="s">
        <v>337</v>
      </c>
      <c r="B136" s="217"/>
      <c r="C136" s="217"/>
      <c r="D136" s="217">
        <v>0</v>
      </c>
      <c r="E136" s="217"/>
      <c r="F136" s="217"/>
      <c r="G136" s="217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218"/>
      <c r="C138" s="218"/>
      <c r="D138" s="218">
        <v>0</v>
      </c>
      <c r="E138" s="218"/>
      <c r="F138" s="218"/>
      <c r="G138" s="218">
        <v>0</v>
      </c>
    </row>
    <row r="139" spans="1:7" x14ac:dyDescent="0.25">
      <c r="A139" s="84" t="s">
        <v>340</v>
      </c>
      <c r="B139" s="218"/>
      <c r="C139" s="218"/>
      <c r="D139" s="218">
        <v>0</v>
      </c>
      <c r="E139" s="218"/>
      <c r="F139" s="218"/>
      <c r="G139" s="218">
        <v>0</v>
      </c>
    </row>
    <row r="140" spans="1:7" x14ac:dyDescent="0.25">
      <c r="A140" s="84" t="s">
        <v>341</v>
      </c>
      <c r="B140" s="218"/>
      <c r="C140" s="218"/>
      <c r="D140" s="218">
        <v>0</v>
      </c>
      <c r="E140" s="218"/>
      <c r="F140" s="218"/>
      <c r="G140" s="218">
        <v>0</v>
      </c>
    </row>
    <row r="141" spans="1:7" x14ac:dyDescent="0.25">
      <c r="A141" s="84" t="s">
        <v>342</v>
      </c>
      <c r="B141" s="218"/>
      <c r="C141" s="218"/>
      <c r="D141" s="218">
        <v>0</v>
      </c>
      <c r="E141" s="218"/>
      <c r="F141" s="218"/>
      <c r="G141" s="218">
        <v>0</v>
      </c>
    </row>
    <row r="142" spans="1:7" x14ac:dyDescent="0.25">
      <c r="A142" s="84" t="s">
        <v>343</v>
      </c>
      <c r="B142" s="218"/>
      <c r="C142" s="218"/>
      <c r="D142" s="218">
        <v>0</v>
      </c>
      <c r="E142" s="218"/>
      <c r="F142" s="218"/>
      <c r="G142" s="218">
        <v>0</v>
      </c>
    </row>
    <row r="143" spans="1:7" x14ac:dyDescent="0.25">
      <c r="A143" s="84" t="s">
        <v>3301</v>
      </c>
      <c r="B143" s="218"/>
      <c r="C143" s="218"/>
      <c r="D143" s="218">
        <v>0</v>
      </c>
      <c r="E143" s="218"/>
      <c r="F143" s="218"/>
      <c r="G143" s="218">
        <v>0</v>
      </c>
    </row>
    <row r="144" spans="1:7" x14ac:dyDescent="0.25">
      <c r="A144" s="84" t="s">
        <v>345</v>
      </c>
      <c r="B144" s="218"/>
      <c r="C144" s="218"/>
      <c r="D144" s="218">
        <v>0</v>
      </c>
      <c r="E144" s="218"/>
      <c r="F144" s="218"/>
      <c r="G144" s="218">
        <v>0</v>
      </c>
    </row>
    <row r="145" spans="1:7" x14ac:dyDescent="0.25">
      <c r="A145" s="84" t="s">
        <v>346</v>
      </c>
      <c r="B145" s="218"/>
      <c r="C145" s="218"/>
      <c r="D145" s="218">
        <v>0</v>
      </c>
      <c r="E145" s="218"/>
      <c r="F145" s="218"/>
      <c r="G145" s="218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219"/>
      <c r="C147" s="219"/>
      <c r="D147" s="219">
        <v>0</v>
      </c>
      <c r="E147" s="219"/>
      <c r="F147" s="219"/>
      <c r="G147" s="219">
        <v>0</v>
      </c>
    </row>
    <row r="148" spans="1:7" x14ac:dyDescent="0.25">
      <c r="A148" s="84" t="s">
        <v>349</v>
      </c>
      <c r="B148" s="219"/>
      <c r="C148" s="219"/>
      <c r="D148" s="219">
        <v>0</v>
      </c>
      <c r="E148" s="219"/>
      <c r="F148" s="219"/>
      <c r="G148" s="219">
        <v>0</v>
      </c>
    </row>
    <row r="149" spans="1:7" x14ac:dyDescent="0.25">
      <c r="A149" s="84" t="s">
        <v>350</v>
      </c>
      <c r="B149" s="219"/>
      <c r="C149" s="219"/>
      <c r="D149" s="219">
        <v>0</v>
      </c>
      <c r="E149" s="219"/>
      <c r="F149" s="219"/>
      <c r="G149" s="219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220"/>
      <c r="C151" s="220"/>
      <c r="D151" s="220">
        <v>0</v>
      </c>
      <c r="E151" s="220"/>
      <c r="F151" s="220"/>
      <c r="G151" s="220">
        <v>0</v>
      </c>
    </row>
    <row r="152" spans="1:7" x14ac:dyDescent="0.25">
      <c r="A152" s="84" t="s">
        <v>353</v>
      </c>
      <c r="B152" s="220"/>
      <c r="C152" s="220"/>
      <c r="D152" s="220">
        <v>0</v>
      </c>
      <c r="E152" s="220"/>
      <c r="F152" s="220"/>
      <c r="G152" s="220">
        <v>0</v>
      </c>
    </row>
    <row r="153" spans="1:7" x14ac:dyDescent="0.25">
      <c r="A153" s="84" t="s">
        <v>354</v>
      </c>
      <c r="B153" s="220"/>
      <c r="C153" s="220"/>
      <c r="D153" s="220">
        <v>0</v>
      </c>
      <c r="E153" s="220"/>
      <c r="F153" s="220"/>
      <c r="G153" s="220">
        <v>0</v>
      </c>
    </row>
    <row r="154" spans="1:7" x14ac:dyDescent="0.25">
      <c r="A154" s="42" t="s">
        <v>355</v>
      </c>
      <c r="B154" s="220"/>
      <c r="C154" s="220"/>
      <c r="D154" s="220">
        <v>0</v>
      </c>
      <c r="E154" s="220"/>
      <c r="F154" s="220"/>
      <c r="G154" s="220">
        <v>0</v>
      </c>
    </row>
    <row r="155" spans="1:7" x14ac:dyDescent="0.25">
      <c r="A155" s="84" t="s">
        <v>356</v>
      </c>
      <c r="B155" s="220"/>
      <c r="C155" s="220"/>
      <c r="D155" s="220">
        <v>0</v>
      </c>
      <c r="E155" s="220"/>
      <c r="F155" s="220"/>
      <c r="G155" s="220">
        <v>0</v>
      </c>
    </row>
    <row r="156" spans="1:7" x14ac:dyDescent="0.25">
      <c r="A156" s="84" t="s">
        <v>357</v>
      </c>
      <c r="B156" s="220"/>
      <c r="C156" s="220"/>
      <c r="D156" s="220">
        <v>0</v>
      </c>
      <c r="E156" s="220"/>
      <c r="F156" s="220"/>
      <c r="G156" s="220">
        <v>0</v>
      </c>
    </row>
    <row r="157" spans="1:7" x14ac:dyDescent="0.25">
      <c r="A157" s="84" t="s">
        <v>358</v>
      </c>
      <c r="B157" s="220"/>
      <c r="C157" s="220"/>
      <c r="D157" s="220">
        <v>0</v>
      </c>
      <c r="E157" s="220"/>
      <c r="F157" s="220"/>
      <c r="G157" s="22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45996766.619999997</v>
      </c>
      <c r="C159" s="79">
        <f t="shared" ref="C159:G159" si="20">C9+C84</f>
        <v>-1.6370904631912708E-11</v>
      </c>
      <c r="D159" s="79">
        <f t="shared" si="20"/>
        <v>45996766.619999997</v>
      </c>
      <c r="E159" s="79">
        <f t="shared" si="20"/>
        <v>6528290.0700000012</v>
      </c>
      <c r="F159" s="79">
        <f t="shared" si="20"/>
        <v>6528186.0500000017</v>
      </c>
      <c r="G159" s="79">
        <f t="shared" si="20"/>
        <v>39468476.549999997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44623428.589999996</v>
      </c>
      <c r="Q2" s="18">
        <f>'Formato 6 a)'!C9</f>
        <v>1.2732925824820995E-11</v>
      </c>
      <c r="R2" s="18">
        <f>'Formato 6 a)'!D9</f>
        <v>44623428.589999996</v>
      </c>
      <c r="S2" s="18">
        <f>'Formato 6 a)'!E9</f>
        <v>6034879.8100000015</v>
      </c>
      <c r="T2" s="18">
        <f>'Formato 6 a)'!F9</f>
        <v>6034775.8100000015</v>
      </c>
      <c r="U2" s="18">
        <f>'Formato 6 a)'!G9</f>
        <v>38588548.779999994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36764796.5</v>
      </c>
      <c r="Q3" s="18">
        <f>'Formato 6 a)'!C10</f>
        <v>0</v>
      </c>
      <c r="R3" s="18">
        <f>'Formato 6 a)'!D10</f>
        <v>36764796.5</v>
      </c>
      <c r="S3" s="18">
        <f>'Formato 6 a)'!E10</f>
        <v>5147729.1400000006</v>
      </c>
      <c r="T3" s="18">
        <f>'Formato 6 a)'!F10</f>
        <v>5147729.1400000006</v>
      </c>
      <c r="U3" s="18">
        <f>'Formato 6 a)'!G10</f>
        <v>31617067.359999999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24170931</v>
      </c>
      <c r="Q4" s="18">
        <f>'Formato 6 a)'!C11</f>
        <v>0</v>
      </c>
      <c r="R4" s="18">
        <f>'Formato 6 a)'!D11</f>
        <v>24170931</v>
      </c>
      <c r="S4" s="18">
        <f>'Formato 6 a)'!E11</f>
        <v>3197048.99</v>
      </c>
      <c r="T4" s="18">
        <f>'Formato 6 a)'!F11</f>
        <v>3197048.99</v>
      </c>
      <c r="U4" s="18">
        <f>'Formato 6 a)'!G11</f>
        <v>20973882.009999998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3826941.29</v>
      </c>
      <c r="Q6" s="18">
        <f>'Formato 6 a)'!C13</f>
        <v>0</v>
      </c>
      <c r="R6" s="18">
        <f>'Formato 6 a)'!D13</f>
        <v>3826941.29</v>
      </c>
      <c r="S6" s="18">
        <f>'Formato 6 a)'!E13</f>
        <v>455783.87</v>
      </c>
      <c r="T6" s="18">
        <f>'Formato 6 a)'!F13</f>
        <v>455783.87</v>
      </c>
      <c r="U6" s="18">
        <f>'Formato 6 a)'!G13</f>
        <v>3371157.42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4533822.3600000003</v>
      </c>
      <c r="Q7" s="18">
        <f>'Formato 6 a)'!C14</f>
        <v>0</v>
      </c>
      <c r="R7" s="18">
        <f>'Formato 6 a)'!D14</f>
        <v>4533822.3600000003</v>
      </c>
      <c r="S7" s="18">
        <f>'Formato 6 a)'!E14</f>
        <v>487938.59</v>
      </c>
      <c r="T7" s="18">
        <f>'Formato 6 a)'!F14</f>
        <v>487938.59</v>
      </c>
      <c r="U7" s="18">
        <f>'Formato 6 a)'!G14</f>
        <v>4045883.7700000005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4233101.8499999996</v>
      </c>
      <c r="Q8" s="18">
        <f>'Formato 6 a)'!C15</f>
        <v>0</v>
      </c>
      <c r="R8" s="18">
        <f>'Formato 6 a)'!D15</f>
        <v>4233101.8499999996</v>
      </c>
      <c r="S8" s="18">
        <f>'Formato 6 a)'!E15</f>
        <v>1006957.69</v>
      </c>
      <c r="T8" s="18">
        <f>'Formato 6 a)'!F15</f>
        <v>1006957.69</v>
      </c>
      <c r="U8" s="18">
        <f>'Formato 6 a)'!G15</f>
        <v>3226144.1599999997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2362000</v>
      </c>
      <c r="Q11" s="18">
        <f>'Formato 6 a)'!C18</f>
        <v>-3870</v>
      </c>
      <c r="R11" s="18">
        <f>'Formato 6 a)'!D18</f>
        <v>2358130</v>
      </c>
      <c r="S11" s="18">
        <f>'Formato 6 a)'!E18</f>
        <v>454951.71000000008</v>
      </c>
      <c r="T11" s="18">
        <f>'Formato 6 a)'!F18</f>
        <v>454847.71000000008</v>
      </c>
      <c r="U11" s="18">
        <f>'Formato 6 a)'!G18</f>
        <v>1903178.29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390000</v>
      </c>
      <c r="Q12" s="18">
        <f>'Formato 6 a)'!C19</f>
        <v>0</v>
      </c>
      <c r="R12" s="18">
        <f>'Formato 6 a)'!D19</f>
        <v>390000</v>
      </c>
      <c r="S12" s="18">
        <f>'Formato 6 a)'!E19</f>
        <v>49271.5</v>
      </c>
      <c r="T12" s="18">
        <f>'Formato 6 a)'!F19</f>
        <v>49167.5</v>
      </c>
      <c r="U12" s="18">
        <f>'Formato 6 a)'!G19</f>
        <v>340728.5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660000</v>
      </c>
      <c r="Q13" s="18">
        <f>'Formato 6 a)'!C20</f>
        <v>4650</v>
      </c>
      <c r="R13" s="18">
        <f>'Formato 6 a)'!D20</f>
        <v>664650</v>
      </c>
      <c r="S13" s="18">
        <f>'Formato 6 a)'!E20</f>
        <v>76000.639999999999</v>
      </c>
      <c r="T13" s="18">
        <f>'Formato 6 a)'!F20</f>
        <v>76000.639999999999</v>
      </c>
      <c r="U13" s="18">
        <f>'Formato 6 a)'!G20</f>
        <v>588649.36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154800</v>
      </c>
      <c r="Q15" s="18">
        <f>'Formato 6 a)'!C22</f>
        <v>-8520</v>
      </c>
      <c r="R15" s="18">
        <f>'Formato 6 a)'!D22</f>
        <v>146280</v>
      </c>
      <c r="S15" s="18">
        <f>'Formato 6 a)'!E22</f>
        <v>84269.82</v>
      </c>
      <c r="T15" s="18">
        <f>'Formato 6 a)'!F22</f>
        <v>84269.82</v>
      </c>
      <c r="U15" s="18">
        <f>'Formato 6 a)'!G22</f>
        <v>62010.179999999993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85000</v>
      </c>
      <c r="Q16" s="18">
        <f>'Formato 6 a)'!C23</f>
        <v>0</v>
      </c>
      <c r="R16" s="18">
        <f>'Formato 6 a)'!D23</f>
        <v>85000</v>
      </c>
      <c r="S16" s="18">
        <f>'Formato 6 a)'!E23</f>
        <v>18551.2</v>
      </c>
      <c r="T16" s="18">
        <f>'Formato 6 a)'!F23</f>
        <v>18551.2</v>
      </c>
      <c r="U16" s="18">
        <f>'Formato 6 a)'!G23</f>
        <v>66448.800000000003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660000</v>
      </c>
      <c r="Q17" s="18">
        <f>'Formato 6 a)'!C24</f>
        <v>0</v>
      </c>
      <c r="R17" s="18">
        <f>'Formato 6 a)'!D24</f>
        <v>660000</v>
      </c>
      <c r="S17" s="18">
        <f>'Formato 6 a)'!E24</f>
        <v>123650.77</v>
      </c>
      <c r="T17" s="18">
        <f>'Formato 6 a)'!F24</f>
        <v>123650.77</v>
      </c>
      <c r="U17" s="18">
        <f>'Formato 6 a)'!G24</f>
        <v>536349.23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240000</v>
      </c>
      <c r="Q18" s="18">
        <f>'Formato 6 a)'!C25</f>
        <v>0</v>
      </c>
      <c r="R18" s="18">
        <f>'Formato 6 a)'!D25</f>
        <v>240000</v>
      </c>
      <c r="S18" s="18">
        <f>'Formato 6 a)'!E25</f>
        <v>27665.53</v>
      </c>
      <c r="T18" s="18">
        <f>'Formato 6 a)'!F25</f>
        <v>27665.53</v>
      </c>
      <c r="U18" s="18">
        <f>'Formato 6 a)'!G25</f>
        <v>212334.47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172200</v>
      </c>
      <c r="Q20" s="18">
        <f>'Formato 6 a)'!C27</f>
        <v>0</v>
      </c>
      <c r="R20" s="18">
        <f>'Formato 6 a)'!D27</f>
        <v>172200</v>
      </c>
      <c r="S20" s="18">
        <f>'Formato 6 a)'!E27</f>
        <v>75542.25</v>
      </c>
      <c r="T20" s="18">
        <f>'Formato 6 a)'!F27</f>
        <v>75542.25</v>
      </c>
      <c r="U20" s="18">
        <f>'Formato 6 a)'!G27</f>
        <v>96657.75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2160896.2199999997</v>
      </c>
      <c r="Q21" s="18">
        <f>'Formato 6 a)'!C28</f>
        <v>189277.17</v>
      </c>
      <c r="R21" s="18">
        <f>'Formato 6 a)'!D28</f>
        <v>2350173.3899999997</v>
      </c>
      <c r="S21" s="18">
        <f>'Formato 6 a)'!E28</f>
        <v>373084.27</v>
      </c>
      <c r="T21" s="18">
        <f>'Formato 6 a)'!F28</f>
        <v>373084.27</v>
      </c>
      <c r="U21" s="18">
        <f>'Formato 6 a)'!G28</f>
        <v>1977089.12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526000</v>
      </c>
      <c r="Q22" s="18">
        <f>'Formato 6 a)'!C29</f>
        <v>0</v>
      </c>
      <c r="R22" s="18">
        <f>'Formato 6 a)'!D29</f>
        <v>526000</v>
      </c>
      <c r="S22" s="18">
        <f>'Formato 6 a)'!E29</f>
        <v>96805.8</v>
      </c>
      <c r="T22" s="18">
        <f>'Formato 6 a)'!F29</f>
        <v>96805.8</v>
      </c>
      <c r="U22" s="18">
        <f>'Formato 6 a)'!G29</f>
        <v>429194.2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30000</v>
      </c>
      <c r="Q23" s="18">
        <f>'Formato 6 a)'!C30</f>
        <v>0</v>
      </c>
      <c r="R23" s="18">
        <f>'Formato 6 a)'!D30</f>
        <v>30000</v>
      </c>
      <c r="S23" s="18">
        <f>'Formato 6 a)'!E30</f>
        <v>21446.080000000002</v>
      </c>
      <c r="T23" s="18">
        <f>'Formato 6 a)'!F30</f>
        <v>21446.080000000002</v>
      </c>
      <c r="U23" s="18">
        <f>'Formato 6 a)'!G30</f>
        <v>8553.9199999999983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110000</v>
      </c>
      <c r="Q24" s="18">
        <f>'Formato 6 a)'!C31</f>
        <v>0</v>
      </c>
      <c r="R24" s="18">
        <f>'Formato 6 a)'!D31</f>
        <v>110000</v>
      </c>
      <c r="S24" s="18">
        <f>'Formato 6 a)'!E31</f>
        <v>2033.67</v>
      </c>
      <c r="T24" s="18">
        <f>'Formato 6 a)'!F31</f>
        <v>2033.67</v>
      </c>
      <c r="U24" s="18">
        <f>'Formato 6 a)'!G31</f>
        <v>107966.33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240000</v>
      </c>
      <c r="Q25" s="18">
        <f>'Formato 6 a)'!C32</f>
        <v>7898</v>
      </c>
      <c r="R25" s="18">
        <f>'Formato 6 a)'!D32</f>
        <v>247898</v>
      </c>
      <c r="S25" s="18">
        <f>'Formato 6 a)'!E32</f>
        <v>44946.71</v>
      </c>
      <c r="T25" s="18">
        <f>'Formato 6 a)'!F32</f>
        <v>44946.71</v>
      </c>
      <c r="U25" s="18">
        <f>'Formato 6 a)'!G32</f>
        <v>202951.29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344500</v>
      </c>
      <c r="Q26" s="18">
        <f>'Formato 6 a)'!C33</f>
        <v>-10000</v>
      </c>
      <c r="R26" s="18">
        <f>'Formato 6 a)'!D33</f>
        <v>334500</v>
      </c>
      <c r="S26" s="18">
        <f>'Formato 6 a)'!E33</f>
        <v>74346.97</v>
      </c>
      <c r="T26" s="18">
        <f>'Formato 6 a)'!F33</f>
        <v>74346.97</v>
      </c>
      <c r="U26" s="18">
        <f>'Formato 6 a)'!G33</f>
        <v>260153.03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36000</v>
      </c>
      <c r="Q27" s="18">
        <f>'Formato 6 a)'!C34</f>
        <v>0</v>
      </c>
      <c r="R27" s="18">
        <f>'Formato 6 a)'!D34</f>
        <v>36000</v>
      </c>
      <c r="S27" s="18">
        <f>'Formato 6 a)'!E34</f>
        <v>5707.72</v>
      </c>
      <c r="T27" s="18">
        <f>'Formato 6 a)'!F34</f>
        <v>5707.72</v>
      </c>
      <c r="U27" s="18">
        <f>'Formato 6 a)'!G34</f>
        <v>30292.28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133800</v>
      </c>
      <c r="Q28" s="18">
        <f>'Formato 6 a)'!C35</f>
        <v>0</v>
      </c>
      <c r="R28" s="18">
        <f>'Formato 6 a)'!D35</f>
        <v>133800</v>
      </c>
      <c r="S28" s="18">
        <f>'Formato 6 a)'!E35</f>
        <v>0</v>
      </c>
      <c r="T28" s="18">
        <f>'Formato 6 a)'!F35</f>
        <v>0</v>
      </c>
      <c r="U28" s="18">
        <f>'Formato 6 a)'!G35</f>
        <v>133800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72000</v>
      </c>
      <c r="Q29" s="18">
        <f>'Formato 6 a)'!C36</f>
        <v>189277.17</v>
      </c>
      <c r="R29" s="18">
        <f>'Formato 6 a)'!D36</f>
        <v>261277.17</v>
      </c>
      <c r="S29" s="18">
        <f>'Formato 6 a)'!E36</f>
        <v>43090.35</v>
      </c>
      <c r="T29" s="18">
        <f>'Formato 6 a)'!F36</f>
        <v>43090.35</v>
      </c>
      <c r="U29" s="18">
        <f>'Formato 6 a)'!G36</f>
        <v>218186.82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668596.22</v>
      </c>
      <c r="Q30" s="18">
        <f>'Formato 6 a)'!C37</f>
        <v>2102</v>
      </c>
      <c r="R30" s="18">
        <f>'Formato 6 a)'!D37</f>
        <v>670698.22</v>
      </c>
      <c r="S30" s="18">
        <f>'Formato 6 a)'!E37</f>
        <v>84706.97</v>
      </c>
      <c r="T30" s="18">
        <f>'Formato 6 a)'!F37</f>
        <v>84706.97</v>
      </c>
      <c r="U30" s="18">
        <f>'Formato 6 a)'!G37</f>
        <v>585991.25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3025281.33</v>
      </c>
      <c r="Q31" s="18">
        <f>'Formato 6 a)'!C38</f>
        <v>-200000</v>
      </c>
      <c r="R31" s="18">
        <f>'Formato 6 a)'!D38</f>
        <v>2825281.33</v>
      </c>
      <c r="S31" s="18">
        <f>'Formato 6 a)'!E38</f>
        <v>44521.86</v>
      </c>
      <c r="T31" s="18">
        <f>'Formato 6 a)'!F38</f>
        <v>44521.86</v>
      </c>
      <c r="U31" s="18">
        <f>'Formato 6 a)'!G38</f>
        <v>2780759.47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3025281.33</v>
      </c>
      <c r="Q35" s="18">
        <f>'Formato 6 a)'!C42</f>
        <v>-200000</v>
      </c>
      <c r="R35" s="18">
        <f>'Formato 6 a)'!D42</f>
        <v>2825281.33</v>
      </c>
      <c r="S35" s="18">
        <f>'Formato 6 a)'!E42</f>
        <v>44521.86</v>
      </c>
      <c r="T35" s="18">
        <f>'Formato 6 a)'!F42</f>
        <v>44521.86</v>
      </c>
      <c r="U35" s="18">
        <f>'Formato 6 a)'!G42</f>
        <v>2780759.47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310454.54000000004</v>
      </c>
      <c r="Q41" s="18">
        <f>'Formato 6 a)'!C48</f>
        <v>14592.83</v>
      </c>
      <c r="R41" s="18">
        <f>'Formato 6 a)'!D48</f>
        <v>325047.37</v>
      </c>
      <c r="S41" s="18">
        <f>'Formato 6 a)'!E48</f>
        <v>14592.83</v>
      </c>
      <c r="T41" s="18">
        <f>'Formato 6 a)'!F48</f>
        <v>14592.83</v>
      </c>
      <c r="U41" s="18">
        <f>'Formato 6 a)'!G48</f>
        <v>310454.54000000004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255954.54</v>
      </c>
      <c r="Q42" s="18">
        <f>'Formato 6 a)'!C49</f>
        <v>0</v>
      </c>
      <c r="R42" s="18">
        <f>'Formato 6 a)'!D49</f>
        <v>255954.54</v>
      </c>
      <c r="S42" s="18">
        <f>'Formato 6 a)'!E49</f>
        <v>0</v>
      </c>
      <c r="T42" s="18">
        <f>'Formato 6 a)'!F49</f>
        <v>0</v>
      </c>
      <c r="U42" s="18">
        <f>'Formato 6 a)'!G49</f>
        <v>255954.54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38000</v>
      </c>
      <c r="Q43" s="18">
        <f>'Formato 6 a)'!C50</f>
        <v>10722.83</v>
      </c>
      <c r="R43" s="18">
        <f>'Formato 6 a)'!D50</f>
        <v>48722.83</v>
      </c>
      <c r="S43" s="18">
        <f>'Formato 6 a)'!E50</f>
        <v>10722.83</v>
      </c>
      <c r="T43" s="18">
        <f>'Formato 6 a)'!F50</f>
        <v>10722.83</v>
      </c>
      <c r="U43" s="18">
        <f>'Formato 6 a)'!G50</f>
        <v>38000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13000</v>
      </c>
      <c r="Q44" s="18">
        <f>'Formato 6 a)'!C51</f>
        <v>0</v>
      </c>
      <c r="R44" s="18">
        <f>'Formato 6 a)'!D51</f>
        <v>13000</v>
      </c>
      <c r="S44" s="18">
        <f>'Formato 6 a)'!E51</f>
        <v>0</v>
      </c>
      <c r="T44" s="18">
        <f>'Formato 6 a)'!F51</f>
        <v>0</v>
      </c>
      <c r="U44" s="18">
        <f>'Formato 6 a)'!G51</f>
        <v>13000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3500</v>
      </c>
      <c r="Q47" s="18">
        <f>'Formato 6 a)'!C54</f>
        <v>3870</v>
      </c>
      <c r="R47" s="18">
        <f>'Formato 6 a)'!D54</f>
        <v>7370</v>
      </c>
      <c r="S47" s="18">
        <f>'Formato 6 a)'!E54</f>
        <v>3870</v>
      </c>
      <c r="T47" s="18">
        <f>'Formato 6 a)'!F54</f>
        <v>3870</v>
      </c>
      <c r="U47" s="18">
        <f>'Formato 6 a)'!G54</f>
        <v>3500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1373338.03</v>
      </c>
      <c r="Q76">
        <f>'Formato 6 a)'!C84</f>
        <v>-2.9103830456733704E-11</v>
      </c>
      <c r="R76">
        <f>'Formato 6 a)'!D84</f>
        <v>1373338.0299999998</v>
      </c>
      <c r="S76">
        <f>'Formato 6 a)'!E84</f>
        <v>493410.26</v>
      </c>
      <c r="T76">
        <f>'Formato 6 a)'!F84</f>
        <v>493410.24</v>
      </c>
      <c r="U76">
        <f>'Formato 6 a)'!G84</f>
        <v>879927.7699999999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79033.63</v>
      </c>
      <c r="R85">
        <f>'Formato 6 a)'!D93</f>
        <v>79033.63</v>
      </c>
      <c r="S85">
        <f>'Formato 6 a)'!E93</f>
        <v>79033.63</v>
      </c>
      <c r="T85">
        <f>'Formato 6 a)'!F93</f>
        <v>79033.63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67964.7</v>
      </c>
      <c r="R87">
        <f>'Formato 6 a)'!D95</f>
        <v>67964.7</v>
      </c>
      <c r="S87">
        <f>'Formato 6 a)'!E95</f>
        <v>67964.7</v>
      </c>
      <c r="T87">
        <f>'Formato 6 a)'!F95</f>
        <v>67964.7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11068.93</v>
      </c>
      <c r="R90">
        <f>'Formato 6 a)'!D98</f>
        <v>11068.93</v>
      </c>
      <c r="S90">
        <f>'Formato 6 a)'!E98</f>
        <v>11068.93</v>
      </c>
      <c r="T90">
        <f>'Formato 6 a)'!F98</f>
        <v>11068.93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4635.3599999999997</v>
      </c>
      <c r="R95">
        <f>'Formato 6 a)'!D103</f>
        <v>4635.3599999999997</v>
      </c>
      <c r="S95">
        <f>'Formato 6 a)'!E103</f>
        <v>4635.3599999999997</v>
      </c>
      <c r="T95">
        <f>'Formato 6 a)'!F103</f>
        <v>4635.3599999999997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4635.3599999999997</v>
      </c>
      <c r="R100">
        <f>'Formato 6 a)'!D108</f>
        <v>4635.3599999999997</v>
      </c>
      <c r="S100">
        <f>'Formato 6 a)'!E108</f>
        <v>4635.3599999999997</v>
      </c>
      <c r="T100">
        <f>'Formato 6 a)'!F108</f>
        <v>4635.3599999999997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1373338.03</v>
      </c>
      <c r="Q105">
        <f>'Formato 6 a)'!C113</f>
        <v>-291492.65000000002</v>
      </c>
      <c r="R105">
        <f>'Formato 6 a)'!D113</f>
        <v>1081845.3799999999</v>
      </c>
      <c r="S105">
        <f>'Formato 6 a)'!E113</f>
        <v>201917.61</v>
      </c>
      <c r="T105">
        <f>'Formato 6 a)'!F113</f>
        <v>201917.59</v>
      </c>
      <c r="U105">
        <f>'Formato 6 a)'!G113</f>
        <v>879927.7699999999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1373338.03</v>
      </c>
      <c r="Q109">
        <f>'Formato 6 a)'!C117</f>
        <v>-291492.65000000002</v>
      </c>
      <c r="R109">
        <f>'Formato 6 a)'!D117</f>
        <v>1081845.3799999999</v>
      </c>
      <c r="S109">
        <f>'Formato 6 a)'!E117</f>
        <v>201917.61</v>
      </c>
      <c r="T109">
        <f>'Formato 6 a)'!F117</f>
        <v>201917.59</v>
      </c>
      <c r="U109">
        <f>'Formato 6 a)'!G117</f>
        <v>879927.7699999999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207823.66</v>
      </c>
      <c r="R115">
        <f>'Formato 6 a)'!D123</f>
        <v>207823.66</v>
      </c>
      <c r="S115">
        <f>'Formato 6 a)'!E123</f>
        <v>207823.66</v>
      </c>
      <c r="T115">
        <f>'Formato 6 a)'!F123</f>
        <v>207823.66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207823.66</v>
      </c>
      <c r="R116">
        <f>'Formato 6 a)'!D124</f>
        <v>207823.66</v>
      </c>
      <c r="S116">
        <f>'Formato 6 a)'!E124</f>
        <v>207823.66</v>
      </c>
      <c r="T116">
        <f>'Formato 6 a)'!F124</f>
        <v>207823.66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45996766.619999997</v>
      </c>
      <c r="Q150">
        <f>'Formato 6 a)'!C159</f>
        <v>-1.6370904631912708E-11</v>
      </c>
      <c r="R150">
        <f>'Formato 6 a)'!D159</f>
        <v>45996766.619999997</v>
      </c>
      <c r="S150">
        <f>'Formato 6 a)'!E159</f>
        <v>6528290.0700000012</v>
      </c>
      <c r="T150">
        <f>'Formato 6 a)'!F159</f>
        <v>6528186.0500000017</v>
      </c>
      <c r="U150">
        <f>'Formato 6 a)'!G159</f>
        <v>39468476.549999997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0" zoomScale="90" zoomScaleNormal="90" workbookViewId="0">
      <selection activeCell="B10" sqref="B10:G1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76" t="s">
        <v>3290</v>
      </c>
      <c r="B1" s="276"/>
      <c r="C1" s="276"/>
      <c r="D1" s="276"/>
      <c r="E1" s="276"/>
      <c r="F1" s="276"/>
      <c r="G1" s="276"/>
    </row>
    <row r="2" spans="1:7" x14ac:dyDescent="0.25">
      <c r="A2" s="257" t="str">
        <f>ENTE_PUBLICO_A</f>
        <v>Sistema para el Desarrollo Integral de la Familia del Municipio de Salamanca, Gto., Gobierno del Estado de Guanajuato (a)</v>
      </c>
      <c r="B2" s="258"/>
      <c r="C2" s="258"/>
      <c r="D2" s="258"/>
      <c r="E2" s="258"/>
      <c r="F2" s="258"/>
      <c r="G2" s="259"/>
    </row>
    <row r="3" spans="1:7" x14ac:dyDescent="0.25">
      <c r="A3" s="260" t="s">
        <v>277</v>
      </c>
      <c r="B3" s="261"/>
      <c r="C3" s="261"/>
      <c r="D3" s="261"/>
      <c r="E3" s="261"/>
      <c r="F3" s="261"/>
      <c r="G3" s="262"/>
    </row>
    <row r="4" spans="1:7" x14ac:dyDescent="0.25">
      <c r="A4" s="260" t="s">
        <v>431</v>
      </c>
      <c r="B4" s="261"/>
      <c r="C4" s="261"/>
      <c r="D4" s="261"/>
      <c r="E4" s="261"/>
      <c r="F4" s="261"/>
      <c r="G4" s="262"/>
    </row>
    <row r="5" spans="1:7" x14ac:dyDescent="0.25">
      <c r="A5" s="263" t="str">
        <f>TRIMESTRE</f>
        <v>Del 1 de enero al 30 de marzo de 2019 (b)</v>
      </c>
      <c r="B5" s="264"/>
      <c r="C5" s="264"/>
      <c r="D5" s="264"/>
      <c r="E5" s="264"/>
      <c r="F5" s="264"/>
      <c r="G5" s="265"/>
    </row>
    <row r="6" spans="1:7" x14ac:dyDescent="0.25">
      <c r="A6" s="266" t="s">
        <v>118</v>
      </c>
      <c r="B6" s="267"/>
      <c r="C6" s="267"/>
      <c r="D6" s="267"/>
      <c r="E6" s="267"/>
      <c r="F6" s="267"/>
      <c r="G6" s="268"/>
    </row>
    <row r="7" spans="1:7" x14ac:dyDescent="0.25">
      <c r="A7" s="272" t="s">
        <v>0</v>
      </c>
      <c r="B7" s="274" t="s">
        <v>279</v>
      </c>
      <c r="C7" s="274"/>
      <c r="D7" s="274"/>
      <c r="E7" s="274"/>
      <c r="F7" s="274"/>
      <c r="G7" s="278" t="s">
        <v>280</v>
      </c>
    </row>
    <row r="8" spans="1:7" ht="30" x14ac:dyDescent="0.25">
      <c r="A8" s="273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77"/>
    </row>
    <row r="9" spans="1:7" x14ac:dyDescent="0.25">
      <c r="A9" s="52" t="s">
        <v>440</v>
      </c>
      <c r="B9" s="59">
        <f>SUM(B10:GASTO_NE_FIN_01)</f>
        <v>44623428.590000004</v>
      </c>
      <c r="C9" s="59">
        <f>SUM(C10:GASTO_NE_FIN_02)</f>
        <v>0</v>
      </c>
      <c r="D9" s="59">
        <f>SUM(D10:GASTO_NE_FIN_03)</f>
        <v>44623428.590000004</v>
      </c>
      <c r="E9" s="59">
        <f>SUM(E10:GASTO_NE_FIN_04)</f>
        <v>6034879.8099999996</v>
      </c>
      <c r="F9" s="59">
        <f>SUM(F10:GASTO_NE_FIN_05)</f>
        <v>6034775.8099999996</v>
      </c>
      <c r="G9" s="59">
        <f>SUM(G10:GASTO_NE_FIN_06)</f>
        <v>38588548.780000001</v>
      </c>
    </row>
    <row r="10" spans="1:7" s="24" customFormat="1" ht="14.25" customHeight="1" x14ac:dyDescent="0.25">
      <c r="A10" s="143" t="s">
        <v>432</v>
      </c>
      <c r="B10" s="224">
        <v>44623428.590000004</v>
      </c>
      <c r="C10" s="224">
        <v>0</v>
      </c>
      <c r="D10" s="223">
        <v>44623428.590000004</v>
      </c>
      <c r="E10" s="224">
        <v>6034879.8099999996</v>
      </c>
      <c r="F10" s="224">
        <v>6034775.8099999996</v>
      </c>
      <c r="G10" s="223">
        <v>38588548.780000001</v>
      </c>
    </row>
    <row r="11" spans="1:7" s="24" customFormat="1" ht="14.25" customHeight="1" x14ac:dyDescent="0.25">
      <c r="A11" s="143" t="s">
        <v>433</v>
      </c>
      <c r="B11" s="224">
        <v>0</v>
      </c>
      <c r="C11" s="224">
        <v>0</v>
      </c>
      <c r="D11" s="223">
        <v>0</v>
      </c>
      <c r="E11" s="224">
        <v>0</v>
      </c>
      <c r="F11" s="224">
        <v>0</v>
      </c>
      <c r="G11" s="223">
        <v>0</v>
      </c>
    </row>
    <row r="12" spans="1:7" s="24" customFormat="1" ht="14.25" customHeight="1" x14ac:dyDescent="0.25">
      <c r="A12" s="143" t="s">
        <v>434</v>
      </c>
      <c r="B12" s="223"/>
      <c r="C12" s="223"/>
      <c r="D12" s="223">
        <v>0</v>
      </c>
      <c r="E12" s="223"/>
      <c r="F12" s="223"/>
      <c r="G12" s="223">
        <v>0</v>
      </c>
    </row>
    <row r="13" spans="1:7" s="24" customFormat="1" ht="14.25" customHeight="1" x14ac:dyDescent="0.25">
      <c r="A13" s="143" t="s">
        <v>435</v>
      </c>
      <c r="B13" s="223"/>
      <c r="C13" s="223"/>
      <c r="D13" s="223">
        <v>0</v>
      </c>
      <c r="E13" s="223"/>
      <c r="F13" s="223"/>
      <c r="G13" s="223">
        <v>0</v>
      </c>
    </row>
    <row r="14" spans="1:7" s="24" customFormat="1" ht="14.25" customHeight="1" x14ac:dyDescent="0.25">
      <c r="A14" s="143" t="s">
        <v>436</v>
      </c>
      <c r="B14" s="223"/>
      <c r="C14" s="223"/>
      <c r="D14" s="223">
        <v>0</v>
      </c>
      <c r="E14" s="223"/>
      <c r="F14" s="223"/>
      <c r="G14" s="223">
        <v>0</v>
      </c>
    </row>
    <row r="15" spans="1:7" s="24" customFormat="1" ht="14.25" customHeight="1" x14ac:dyDescent="0.25">
      <c r="A15" s="143" t="s">
        <v>437</v>
      </c>
      <c r="B15" s="223"/>
      <c r="C15" s="223"/>
      <c r="D15" s="223">
        <v>0</v>
      </c>
      <c r="E15" s="223"/>
      <c r="F15" s="223"/>
      <c r="G15" s="223">
        <v>0</v>
      </c>
    </row>
    <row r="16" spans="1:7" s="24" customFormat="1" ht="14.25" customHeight="1" x14ac:dyDescent="0.25">
      <c r="A16" s="143" t="s">
        <v>438</v>
      </c>
      <c r="B16" s="223"/>
      <c r="C16" s="223"/>
      <c r="D16" s="223">
        <v>0</v>
      </c>
      <c r="E16" s="223"/>
      <c r="F16" s="223"/>
      <c r="G16" s="223">
        <v>0</v>
      </c>
    </row>
    <row r="17" spans="1:7" s="24" customFormat="1" x14ac:dyDescent="0.25">
      <c r="A17" s="143" t="s">
        <v>439</v>
      </c>
      <c r="B17" s="223"/>
      <c r="C17" s="223"/>
      <c r="D17" s="223">
        <v>0</v>
      </c>
      <c r="E17" s="223"/>
      <c r="F17" s="223"/>
      <c r="G17" s="223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1373338.03</v>
      </c>
      <c r="C19" s="61">
        <f>SUM(C20:GASTO_E_FIN_02)</f>
        <v>0</v>
      </c>
      <c r="D19" s="61">
        <f>SUM(D20:GASTO_E_FIN_03)</f>
        <v>1373338.03</v>
      </c>
      <c r="E19" s="61">
        <f>SUM(E20:GASTO_E_FIN_04)</f>
        <v>493410.26</v>
      </c>
      <c r="F19" s="61">
        <f>SUM(F20:GASTO_E_FIN_05)</f>
        <v>493410.24</v>
      </c>
      <c r="G19" s="61">
        <f>SUM(G20:GASTO_E_FIN_06)</f>
        <v>879927.77</v>
      </c>
    </row>
    <row r="20" spans="1:7" s="24" customFormat="1" x14ac:dyDescent="0.25">
      <c r="A20" s="143" t="s">
        <v>432</v>
      </c>
      <c r="B20" s="222">
        <v>1373338.03</v>
      </c>
      <c r="C20" s="222">
        <v>0</v>
      </c>
      <c r="D20" s="221">
        <v>1373338.03</v>
      </c>
      <c r="E20" s="222">
        <v>493410.26</v>
      </c>
      <c r="F20" s="222">
        <v>493410.24</v>
      </c>
      <c r="G20" s="221">
        <v>879927.77</v>
      </c>
    </row>
    <row r="21" spans="1:7" s="24" customFormat="1" x14ac:dyDescent="0.25">
      <c r="A21" s="143" t="s">
        <v>433</v>
      </c>
      <c r="B21" s="221"/>
      <c r="C21" s="221"/>
      <c r="D21" s="221">
        <v>0</v>
      </c>
      <c r="E21" s="221"/>
      <c r="F21" s="221"/>
      <c r="G21" s="221">
        <v>0</v>
      </c>
    </row>
    <row r="22" spans="1:7" s="24" customFormat="1" x14ac:dyDescent="0.25">
      <c r="A22" s="143" t="s">
        <v>434</v>
      </c>
      <c r="B22" s="221"/>
      <c r="C22" s="221"/>
      <c r="D22" s="221">
        <v>0</v>
      </c>
      <c r="E22" s="221"/>
      <c r="F22" s="221"/>
      <c r="G22" s="221">
        <v>0</v>
      </c>
    </row>
    <row r="23" spans="1:7" s="24" customFormat="1" x14ac:dyDescent="0.25">
      <c r="A23" s="143" t="s">
        <v>435</v>
      </c>
      <c r="B23" s="221"/>
      <c r="C23" s="221"/>
      <c r="D23" s="221">
        <v>0</v>
      </c>
      <c r="E23" s="221"/>
      <c r="F23" s="221"/>
      <c r="G23" s="221">
        <v>0</v>
      </c>
    </row>
    <row r="24" spans="1:7" s="24" customFormat="1" x14ac:dyDescent="0.25">
      <c r="A24" s="143" t="s">
        <v>436</v>
      </c>
      <c r="B24" s="221"/>
      <c r="C24" s="221"/>
      <c r="D24" s="221">
        <v>0</v>
      </c>
      <c r="E24" s="221"/>
      <c r="F24" s="221"/>
      <c r="G24" s="221">
        <v>0</v>
      </c>
    </row>
    <row r="25" spans="1:7" s="24" customFormat="1" x14ac:dyDescent="0.25">
      <c r="A25" s="143" t="s">
        <v>437</v>
      </c>
      <c r="B25" s="221"/>
      <c r="C25" s="221"/>
      <c r="D25" s="221">
        <v>0</v>
      </c>
      <c r="E25" s="221"/>
      <c r="F25" s="221"/>
      <c r="G25" s="221">
        <v>0</v>
      </c>
    </row>
    <row r="26" spans="1:7" s="24" customFormat="1" x14ac:dyDescent="0.25">
      <c r="A26" s="143" t="s">
        <v>438</v>
      </c>
      <c r="B26" s="221"/>
      <c r="C26" s="221"/>
      <c r="D26" s="221">
        <v>0</v>
      </c>
      <c r="E26" s="221"/>
      <c r="F26" s="221"/>
      <c r="G26" s="221">
        <v>0</v>
      </c>
    </row>
    <row r="27" spans="1:7" s="24" customFormat="1" x14ac:dyDescent="0.25">
      <c r="A27" s="143" t="s">
        <v>439</v>
      </c>
      <c r="B27" s="221"/>
      <c r="C27" s="221"/>
      <c r="D27" s="221">
        <v>0</v>
      </c>
      <c r="E27" s="221"/>
      <c r="F27" s="221"/>
      <c r="G27" s="221"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45996766.620000005</v>
      </c>
      <c r="C29" s="61">
        <f>GASTO_NE_T2+GASTO_E_T2</f>
        <v>0</v>
      </c>
      <c r="D29" s="61">
        <f>GASTO_NE_T3+GASTO_E_T3</f>
        <v>45996766.620000005</v>
      </c>
      <c r="E29" s="61">
        <f>GASTO_NE_T4+GASTO_E_T4</f>
        <v>6528290.0699999994</v>
      </c>
      <c r="F29" s="61">
        <f>GASTO_NE_T5+GASTO_E_T5</f>
        <v>6528186.0499999998</v>
      </c>
      <c r="G29" s="61">
        <f>GASTO_NE_T6+GASTO_E_T6</f>
        <v>39468476.550000004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44623428.590000004</v>
      </c>
      <c r="Q2" s="18">
        <f>GASTO_NE_T2</f>
        <v>0</v>
      </c>
      <c r="R2" s="18">
        <f>GASTO_NE_T3</f>
        <v>44623428.590000004</v>
      </c>
      <c r="S2" s="18">
        <f>GASTO_NE_T4</f>
        <v>6034879.8099999996</v>
      </c>
      <c r="T2" s="18">
        <f>GASTO_NE_T5</f>
        <v>6034775.8099999996</v>
      </c>
      <c r="U2" s="18">
        <f>GASTO_NE_T6</f>
        <v>38588548.780000001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1373338.03</v>
      </c>
      <c r="Q3" s="18">
        <f>GASTO_E_T2</f>
        <v>0</v>
      </c>
      <c r="R3" s="18">
        <f>GASTO_E_T3</f>
        <v>1373338.03</v>
      </c>
      <c r="S3" s="18">
        <f>GASTO_E_T4</f>
        <v>493410.26</v>
      </c>
      <c r="T3" s="18">
        <f>GASTO_E_T5</f>
        <v>493410.24</v>
      </c>
      <c r="U3" s="18">
        <f>GASTO_E_T6</f>
        <v>879927.77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45996766.620000005</v>
      </c>
      <c r="Q4" s="18">
        <f>TOTAL_E_T2</f>
        <v>0</v>
      </c>
      <c r="R4" s="18">
        <f>TOTAL_E_T3</f>
        <v>45996766.620000005</v>
      </c>
      <c r="S4" s="18">
        <f>TOTAL_E_T4</f>
        <v>6528290.0699999994</v>
      </c>
      <c r="T4" s="18">
        <f>TOTAL_E_T5</f>
        <v>6528186.0499999998</v>
      </c>
      <c r="U4" s="18">
        <f>TOTAL_E_T6</f>
        <v>39468476.550000004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6" zoomScale="90" zoomScaleNormal="90" workbookViewId="0">
      <selection activeCell="B72" sqref="B72:G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82" t="s">
        <v>3289</v>
      </c>
      <c r="B1" s="283"/>
      <c r="C1" s="283"/>
      <c r="D1" s="283"/>
      <c r="E1" s="283"/>
      <c r="F1" s="283"/>
      <c r="G1" s="283"/>
    </row>
    <row r="2" spans="1:7" x14ac:dyDescent="0.25">
      <c r="A2" s="257" t="str">
        <f>ENTE_PUBLICO_A</f>
        <v>Sistema para el Desarrollo Integral de la Familia del Municipio de Salamanca, Gto., Gobierno del Estado de Guanajuato (a)</v>
      </c>
      <c r="B2" s="258"/>
      <c r="C2" s="258"/>
      <c r="D2" s="258"/>
      <c r="E2" s="258"/>
      <c r="F2" s="258"/>
      <c r="G2" s="259"/>
    </row>
    <row r="3" spans="1:7" x14ac:dyDescent="0.25">
      <c r="A3" s="260" t="s">
        <v>396</v>
      </c>
      <c r="B3" s="261"/>
      <c r="C3" s="261"/>
      <c r="D3" s="261"/>
      <c r="E3" s="261"/>
      <c r="F3" s="261"/>
      <c r="G3" s="262"/>
    </row>
    <row r="4" spans="1:7" x14ac:dyDescent="0.25">
      <c r="A4" s="260" t="s">
        <v>397</v>
      </c>
      <c r="B4" s="261"/>
      <c r="C4" s="261"/>
      <c r="D4" s="261"/>
      <c r="E4" s="261"/>
      <c r="F4" s="261"/>
      <c r="G4" s="262"/>
    </row>
    <row r="5" spans="1:7" x14ac:dyDescent="0.25">
      <c r="A5" s="263" t="str">
        <f>TRIMESTRE</f>
        <v>Del 1 de enero al 30 de marzo de 2019 (b)</v>
      </c>
      <c r="B5" s="264"/>
      <c r="C5" s="264"/>
      <c r="D5" s="264"/>
      <c r="E5" s="264"/>
      <c r="F5" s="264"/>
      <c r="G5" s="265"/>
    </row>
    <row r="6" spans="1:7" x14ac:dyDescent="0.25">
      <c r="A6" s="266" t="s">
        <v>118</v>
      </c>
      <c r="B6" s="267"/>
      <c r="C6" s="267"/>
      <c r="D6" s="267"/>
      <c r="E6" s="267"/>
      <c r="F6" s="267"/>
      <c r="G6" s="268"/>
    </row>
    <row r="7" spans="1:7" x14ac:dyDescent="0.25">
      <c r="A7" s="261" t="s">
        <v>0</v>
      </c>
      <c r="B7" s="266" t="s">
        <v>279</v>
      </c>
      <c r="C7" s="267"/>
      <c r="D7" s="267"/>
      <c r="E7" s="267"/>
      <c r="F7" s="268"/>
      <c r="G7" s="278" t="s">
        <v>3286</v>
      </c>
    </row>
    <row r="8" spans="1:7" ht="30.75" customHeight="1" x14ac:dyDescent="0.25">
      <c r="A8" s="261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77"/>
    </row>
    <row r="9" spans="1:7" x14ac:dyDescent="0.25">
      <c r="A9" s="52" t="s">
        <v>363</v>
      </c>
      <c r="B9" s="70">
        <f>SUM(B10,B19,B27,B37)</f>
        <v>44623428.590000004</v>
      </c>
      <c r="C9" s="70">
        <f t="shared" ref="C9:G9" si="0">SUM(C10,C19,C27,C37)</f>
        <v>0</v>
      </c>
      <c r="D9" s="70">
        <f t="shared" si="0"/>
        <v>44623428.590000004</v>
      </c>
      <c r="E9" s="70">
        <f t="shared" si="0"/>
        <v>6034879.8099999996</v>
      </c>
      <c r="F9" s="70">
        <f t="shared" si="0"/>
        <v>6034775.8099999996</v>
      </c>
      <c r="G9" s="70">
        <f t="shared" si="0"/>
        <v>38588548.780000001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225"/>
      <c r="C11" s="225"/>
      <c r="D11" s="225">
        <v>0</v>
      </c>
      <c r="E11" s="225"/>
      <c r="F11" s="225"/>
      <c r="G11" s="225">
        <v>0</v>
      </c>
    </row>
    <row r="12" spans="1:7" ht="14.25" customHeight="1" x14ac:dyDescent="0.25">
      <c r="A12" s="63" t="s">
        <v>366</v>
      </c>
      <c r="B12" s="225"/>
      <c r="C12" s="225"/>
      <c r="D12" s="225">
        <v>0</v>
      </c>
      <c r="E12" s="225"/>
      <c r="F12" s="225"/>
      <c r="G12" s="225">
        <v>0</v>
      </c>
    </row>
    <row r="13" spans="1:7" x14ac:dyDescent="0.25">
      <c r="A13" s="63" t="s">
        <v>367</v>
      </c>
      <c r="B13" s="225"/>
      <c r="C13" s="225"/>
      <c r="D13" s="225">
        <v>0</v>
      </c>
      <c r="E13" s="225"/>
      <c r="F13" s="225"/>
      <c r="G13" s="225">
        <v>0</v>
      </c>
    </row>
    <row r="14" spans="1:7" ht="14.25" customHeight="1" x14ac:dyDescent="0.25">
      <c r="A14" s="63" t="s">
        <v>368</v>
      </c>
      <c r="B14" s="225"/>
      <c r="C14" s="225"/>
      <c r="D14" s="225">
        <v>0</v>
      </c>
      <c r="E14" s="225"/>
      <c r="F14" s="225"/>
      <c r="G14" s="225">
        <v>0</v>
      </c>
    </row>
    <row r="15" spans="1:7" ht="14.25" customHeight="1" x14ac:dyDescent="0.25">
      <c r="A15" s="63" t="s">
        <v>369</v>
      </c>
      <c r="B15" s="225"/>
      <c r="C15" s="225"/>
      <c r="D15" s="225">
        <v>0</v>
      </c>
      <c r="E15" s="225"/>
      <c r="F15" s="225"/>
      <c r="G15" s="225">
        <v>0</v>
      </c>
    </row>
    <row r="16" spans="1:7" ht="14.25" customHeight="1" x14ac:dyDescent="0.25">
      <c r="A16" s="63" t="s">
        <v>370</v>
      </c>
      <c r="B16" s="225"/>
      <c r="C16" s="225"/>
      <c r="D16" s="225">
        <v>0</v>
      </c>
      <c r="E16" s="225"/>
      <c r="F16" s="225"/>
      <c r="G16" s="225">
        <v>0</v>
      </c>
    </row>
    <row r="17" spans="1:7" x14ac:dyDescent="0.25">
      <c r="A17" s="63" t="s">
        <v>371</v>
      </c>
      <c r="B17" s="225"/>
      <c r="C17" s="225"/>
      <c r="D17" s="225">
        <v>0</v>
      </c>
      <c r="E17" s="225"/>
      <c r="F17" s="225"/>
      <c r="G17" s="225">
        <v>0</v>
      </c>
    </row>
    <row r="18" spans="1:7" ht="14.25" customHeight="1" x14ac:dyDescent="0.25">
      <c r="A18" s="63" t="s">
        <v>372</v>
      </c>
      <c r="B18" s="225"/>
      <c r="C18" s="225"/>
      <c r="D18" s="225">
        <v>0</v>
      </c>
      <c r="E18" s="225"/>
      <c r="F18" s="225"/>
      <c r="G18" s="225">
        <v>0</v>
      </c>
    </row>
    <row r="19" spans="1:7" x14ac:dyDescent="0.25">
      <c r="A19" s="53" t="s">
        <v>373</v>
      </c>
      <c r="B19" s="71">
        <f>SUM(B20:B26)</f>
        <v>44623428.590000004</v>
      </c>
      <c r="C19" s="71">
        <f t="shared" ref="C19:F19" si="2">SUM(C20:C26)</f>
        <v>0</v>
      </c>
      <c r="D19" s="71">
        <f t="shared" si="2"/>
        <v>44623428.590000004</v>
      </c>
      <c r="E19" s="71">
        <f t="shared" si="2"/>
        <v>6034879.8099999996</v>
      </c>
      <c r="F19" s="71">
        <f t="shared" si="2"/>
        <v>6034775.8099999996</v>
      </c>
      <c r="G19" s="71">
        <f>SUM(G20:G26)</f>
        <v>38588548.780000001</v>
      </c>
    </row>
    <row r="20" spans="1:7" x14ac:dyDescent="0.25">
      <c r="A20" s="63" t="s">
        <v>374</v>
      </c>
      <c r="B20" s="226"/>
      <c r="C20" s="226"/>
      <c r="D20" s="226">
        <v>0</v>
      </c>
      <c r="E20" s="226"/>
      <c r="F20" s="226"/>
      <c r="G20" s="226">
        <v>0</v>
      </c>
    </row>
    <row r="21" spans="1:7" x14ac:dyDescent="0.25">
      <c r="A21" s="63" t="s">
        <v>375</v>
      </c>
      <c r="B21" s="226"/>
      <c r="C21" s="226"/>
      <c r="D21" s="226">
        <v>0</v>
      </c>
      <c r="E21" s="226"/>
      <c r="F21" s="226"/>
      <c r="G21" s="226">
        <v>0</v>
      </c>
    </row>
    <row r="22" spans="1:7" x14ac:dyDescent="0.25">
      <c r="A22" s="63" t="s">
        <v>376</v>
      </c>
      <c r="B22" s="226"/>
      <c r="C22" s="226"/>
      <c r="D22" s="226">
        <v>0</v>
      </c>
      <c r="E22" s="226"/>
      <c r="F22" s="226"/>
      <c r="G22" s="226">
        <v>0</v>
      </c>
    </row>
    <row r="23" spans="1:7" x14ac:dyDescent="0.25">
      <c r="A23" s="63" t="s">
        <v>377</v>
      </c>
      <c r="B23" s="226"/>
      <c r="C23" s="226"/>
      <c r="D23" s="226">
        <v>0</v>
      </c>
      <c r="E23" s="226"/>
      <c r="F23" s="226"/>
      <c r="G23" s="226">
        <v>0</v>
      </c>
    </row>
    <row r="24" spans="1:7" x14ac:dyDescent="0.25">
      <c r="A24" s="63" t="s">
        <v>378</v>
      </c>
      <c r="B24" s="226"/>
      <c r="C24" s="226"/>
      <c r="D24" s="226">
        <v>0</v>
      </c>
      <c r="E24" s="226"/>
      <c r="F24" s="226"/>
      <c r="G24" s="226">
        <v>0</v>
      </c>
    </row>
    <row r="25" spans="1:7" x14ac:dyDescent="0.25">
      <c r="A25" s="63" t="s">
        <v>379</v>
      </c>
      <c r="B25" s="227">
        <v>44623428.590000004</v>
      </c>
      <c r="C25" s="227">
        <v>0</v>
      </c>
      <c r="D25" s="226">
        <v>44623428.590000004</v>
      </c>
      <c r="E25" s="227">
        <v>6034879.8099999996</v>
      </c>
      <c r="F25" s="227">
        <v>6034775.8099999996</v>
      </c>
      <c r="G25" s="226">
        <v>38588548.780000001</v>
      </c>
    </row>
    <row r="26" spans="1:7" x14ac:dyDescent="0.25">
      <c r="A26" s="63" t="s">
        <v>380</v>
      </c>
      <c r="B26" s="226"/>
      <c r="C26" s="226"/>
      <c r="D26" s="226">
        <v>0</v>
      </c>
      <c r="E26" s="226"/>
      <c r="F26" s="226"/>
      <c r="G26" s="226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228"/>
      <c r="C28" s="228"/>
      <c r="D28" s="228">
        <v>0</v>
      </c>
      <c r="E28" s="228"/>
      <c r="F28" s="228"/>
      <c r="G28" s="228">
        <v>0</v>
      </c>
    </row>
    <row r="29" spans="1:7" x14ac:dyDescent="0.25">
      <c r="A29" s="63" t="s">
        <v>383</v>
      </c>
      <c r="B29" s="228"/>
      <c r="C29" s="228"/>
      <c r="D29" s="228">
        <v>0</v>
      </c>
      <c r="E29" s="228"/>
      <c r="F29" s="228"/>
      <c r="G29" s="228">
        <v>0</v>
      </c>
    </row>
    <row r="30" spans="1:7" x14ac:dyDescent="0.25">
      <c r="A30" s="63" t="s">
        <v>384</v>
      </c>
      <c r="B30" s="228"/>
      <c r="C30" s="228"/>
      <c r="D30" s="228">
        <v>0</v>
      </c>
      <c r="E30" s="228"/>
      <c r="F30" s="228"/>
      <c r="G30" s="228">
        <v>0</v>
      </c>
    </row>
    <row r="31" spans="1:7" x14ac:dyDescent="0.25">
      <c r="A31" s="63" t="s">
        <v>385</v>
      </c>
      <c r="B31" s="228"/>
      <c r="C31" s="228"/>
      <c r="D31" s="228">
        <v>0</v>
      </c>
      <c r="E31" s="228"/>
      <c r="F31" s="228"/>
      <c r="G31" s="228">
        <v>0</v>
      </c>
    </row>
    <row r="32" spans="1:7" x14ac:dyDescent="0.25">
      <c r="A32" s="63" t="s">
        <v>386</v>
      </c>
      <c r="B32" s="228"/>
      <c r="C32" s="228"/>
      <c r="D32" s="228">
        <v>0</v>
      </c>
      <c r="E32" s="228"/>
      <c r="F32" s="228"/>
      <c r="G32" s="228">
        <v>0</v>
      </c>
    </row>
    <row r="33" spans="1:7" x14ac:dyDescent="0.25">
      <c r="A33" s="63" t="s">
        <v>387</v>
      </c>
      <c r="B33" s="228"/>
      <c r="C33" s="228"/>
      <c r="D33" s="228">
        <v>0</v>
      </c>
      <c r="E33" s="228"/>
      <c r="F33" s="228"/>
      <c r="G33" s="228">
        <v>0</v>
      </c>
    </row>
    <row r="34" spans="1:7" x14ac:dyDescent="0.25">
      <c r="A34" s="63" t="s">
        <v>388</v>
      </c>
      <c r="B34" s="228"/>
      <c r="C34" s="228"/>
      <c r="D34" s="228">
        <v>0</v>
      </c>
      <c r="E34" s="228"/>
      <c r="F34" s="228"/>
      <c r="G34" s="228">
        <v>0</v>
      </c>
    </row>
    <row r="35" spans="1:7" x14ac:dyDescent="0.25">
      <c r="A35" s="63" t="s">
        <v>389</v>
      </c>
      <c r="B35" s="228"/>
      <c r="C35" s="228"/>
      <c r="D35" s="228">
        <v>0</v>
      </c>
      <c r="E35" s="228"/>
      <c r="F35" s="228"/>
      <c r="G35" s="228">
        <v>0</v>
      </c>
    </row>
    <row r="36" spans="1:7" x14ac:dyDescent="0.25">
      <c r="A36" s="63" t="s">
        <v>390</v>
      </c>
      <c r="B36" s="228"/>
      <c r="C36" s="228"/>
      <c r="D36" s="228">
        <v>0</v>
      </c>
      <c r="E36" s="228"/>
      <c r="F36" s="228"/>
      <c r="G36" s="228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229"/>
      <c r="C38" s="229"/>
      <c r="D38" s="229">
        <v>0</v>
      </c>
      <c r="E38" s="229"/>
      <c r="F38" s="229"/>
      <c r="G38" s="229">
        <v>0</v>
      </c>
    </row>
    <row r="39" spans="1:7" ht="30" x14ac:dyDescent="0.25">
      <c r="A39" s="69" t="s">
        <v>392</v>
      </c>
      <c r="B39" s="229"/>
      <c r="C39" s="229"/>
      <c r="D39" s="229">
        <v>0</v>
      </c>
      <c r="E39" s="229"/>
      <c r="F39" s="229"/>
      <c r="G39" s="229">
        <v>0</v>
      </c>
    </row>
    <row r="40" spans="1:7" x14ac:dyDescent="0.25">
      <c r="A40" s="69" t="s">
        <v>393</v>
      </c>
      <c r="B40" s="229"/>
      <c r="C40" s="229"/>
      <c r="D40" s="229">
        <v>0</v>
      </c>
      <c r="E40" s="229"/>
      <c r="F40" s="229"/>
      <c r="G40" s="229">
        <v>0</v>
      </c>
    </row>
    <row r="41" spans="1:7" x14ac:dyDescent="0.25">
      <c r="A41" s="69" t="s">
        <v>394</v>
      </c>
      <c r="B41" s="229"/>
      <c r="C41" s="229"/>
      <c r="D41" s="229">
        <v>0</v>
      </c>
      <c r="E41" s="229"/>
      <c r="F41" s="229"/>
      <c r="G41" s="229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1373338.03</v>
      </c>
      <c r="C43" s="73">
        <f t="shared" ref="C43:G43" si="5">SUM(C44,C53,C61,C71)</f>
        <v>0</v>
      </c>
      <c r="D43" s="73">
        <f t="shared" si="5"/>
        <v>1373338.03</v>
      </c>
      <c r="E43" s="73">
        <f t="shared" si="5"/>
        <v>493410.26</v>
      </c>
      <c r="F43" s="73">
        <f t="shared" si="5"/>
        <v>493410.24</v>
      </c>
      <c r="G43" s="73">
        <f t="shared" si="5"/>
        <v>879927.77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230"/>
      <c r="C45" s="230"/>
      <c r="D45" s="230">
        <v>0</v>
      </c>
      <c r="E45" s="230"/>
      <c r="F45" s="230"/>
      <c r="G45" s="230">
        <v>0</v>
      </c>
    </row>
    <row r="46" spans="1:7" x14ac:dyDescent="0.25">
      <c r="A46" s="69" t="s">
        <v>366</v>
      </c>
      <c r="B46" s="230"/>
      <c r="C46" s="230"/>
      <c r="D46" s="230">
        <v>0</v>
      </c>
      <c r="E46" s="230"/>
      <c r="F46" s="230"/>
      <c r="G46" s="230">
        <v>0</v>
      </c>
    </row>
    <row r="47" spans="1:7" x14ac:dyDescent="0.25">
      <c r="A47" s="69" t="s">
        <v>367</v>
      </c>
      <c r="B47" s="230"/>
      <c r="C47" s="230"/>
      <c r="D47" s="230">
        <v>0</v>
      </c>
      <c r="E47" s="230"/>
      <c r="F47" s="230"/>
      <c r="G47" s="230">
        <v>0</v>
      </c>
    </row>
    <row r="48" spans="1:7" x14ac:dyDescent="0.25">
      <c r="A48" s="69" t="s">
        <v>368</v>
      </c>
      <c r="B48" s="230"/>
      <c r="C48" s="230"/>
      <c r="D48" s="230">
        <v>0</v>
      </c>
      <c r="E48" s="230"/>
      <c r="F48" s="230"/>
      <c r="G48" s="230">
        <v>0</v>
      </c>
    </row>
    <row r="49" spans="1:7" x14ac:dyDescent="0.25">
      <c r="A49" s="69" t="s">
        <v>369</v>
      </c>
      <c r="B49" s="230"/>
      <c r="C49" s="230"/>
      <c r="D49" s="230">
        <v>0</v>
      </c>
      <c r="E49" s="230"/>
      <c r="F49" s="230"/>
      <c r="G49" s="230">
        <v>0</v>
      </c>
    </row>
    <row r="50" spans="1:7" x14ac:dyDescent="0.25">
      <c r="A50" s="69" t="s">
        <v>370</v>
      </c>
      <c r="B50" s="230"/>
      <c r="C50" s="230"/>
      <c r="D50" s="230">
        <v>0</v>
      </c>
      <c r="E50" s="230"/>
      <c r="F50" s="230"/>
      <c r="G50" s="230">
        <v>0</v>
      </c>
    </row>
    <row r="51" spans="1:7" x14ac:dyDescent="0.25">
      <c r="A51" s="69" t="s">
        <v>371</v>
      </c>
      <c r="B51" s="230"/>
      <c r="C51" s="230"/>
      <c r="D51" s="230">
        <v>0</v>
      </c>
      <c r="E51" s="230"/>
      <c r="F51" s="230"/>
      <c r="G51" s="230">
        <v>0</v>
      </c>
    </row>
    <row r="52" spans="1:7" x14ac:dyDescent="0.25">
      <c r="A52" s="69" t="s">
        <v>372</v>
      </c>
      <c r="B52" s="230"/>
      <c r="C52" s="230"/>
      <c r="D52" s="230">
        <v>0</v>
      </c>
      <c r="E52" s="230"/>
      <c r="F52" s="230"/>
      <c r="G52" s="230">
        <v>0</v>
      </c>
    </row>
    <row r="53" spans="1:7" x14ac:dyDescent="0.25">
      <c r="A53" s="53" t="s">
        <v>373</v>
      </c>
      <c r="B53" s="71">
        <f>SUM(B54:B60)</f>
        <v>1373338.03</v>
      </c>
      <c r="C53" s="71">
        <f t="shared" ref="C53:G53" si="7">SUM(C54:C60)</f>
        <v>0</v>
      </c>
      <c r="D53" s="71">
        <f t="shared" si="7"/>
        <v>1373338.03</v>
      </c>
      <c r="E53" s="71">
        <f t="shared" si="7"/>
        <v>493410.26</v>
      </c>
      <c r="F53" s="71">
        <f t="shared" si="7"/>
        <v>493410.24</v>
      </c>
      <c r="G53" s="71">
        <f t="shared" si="7"/>
        <v>879927.77</v>
      </c>
    </row>
    <row r="54" spans="1:7" x14ac:dyDescent="0.25">
      <c r="A54" s="69" t="s">
        <v>374</v>
      </c>
      <c r="B54" s="231"/>
      <c r="C54" s="231"/>
      <c r="D54" s="231">
        <v>0</v>
      </c>
      <c r="E54" s="231"/>
      <c r="F54" s="231"/>
      <c r="G54" s="231">
        <v>0</v>
      </c>
    </row>
    <row r="55" spans="1:7" x14ac:dyDescent="0.25">
      <c r="A55" s="69" t="s">
        <v>375</v>
      </c>
      <c r="B55" s="231"/>
      <c r="C55" s="231"/>
      <c r="D55" s="231">
        <v>0</v>
      </c>
      <c r="E55" s="231"/>
      <c r="F55" s="231"/>
      <c r="G55" s="231">
        <v>0</v>
      </c>
    </row>
    <row r="56" spans="1:7" x14ac:dyDescent="0.25">
      <c r="A56" s="69" t="s">
        <v>376</v>
      </c>
      <c r="B56" s="231"/>
      <c r="C56" s="231"/>
      <c r="D56" s="231">
        <v>0</v>
      </c>
      <c r="E56" s="231"/>
      <c r="F56" s="231"/>
      <c r="G56" s="231">
        <v>0</v>
      </c>
    </row>
    <row r="57" spans="1:7" x14ac:dyDescent="0.25">
      <c r="A57" s="48" t="s">
        <v>377</v>
      </c>
      <c r="B57" s="231"/>
      <c r="C57" s="231"/>
      <c r="D57" s="231">
        <v>0</v>
      </c>
      <c r="E57" s="231"/>
      <c r="F57" s="231"/>
      <c r="G57" s="231">
        <v>0</v>
      </c>
    </row>
    <row r="58" spans="1:7" x14ac:dyDescent="0.25">
      <c r="A58" s="69" t="s">
        <v>378</v>
      </c>
      <c r="B58" s="231"/>
      <c r="C58" s="231"/>
      <c r="D58" s="231">
        <v>0</v>
      </c>
      <c r="E58" s="231"/>
      <c r="F58" s="231"/>
      <c r="G58" s="231">
        <v>0</v>
      </c>
    </row>
    <row r="59" spans="1:7" x14ac:dyDescent="0.25">
      <c r="A59" s="69" t="s">
        <v>379</v>
      </c>
      <c r="B59" s="232">
        <v>1373338.03</v>
      </c>
      <c r="C59" s="232">
        <v>0</v>
      </c>
      <c r="D59" s="231">
        <v>1373338.03</v>
      </c>
      <c r="E59" s="232">
        <v>493410.26</v>
      </c>
      <c r="F59" s="232">
        <v>493410.24</v>
      </c>
      <c r="G59" s="231">
        <v>879927.77</v>
      </c>
    </row>
    <row r="60" spans="1:7" x14ac:dyDescent="0.25">
      <c r="A60" s="69" t="s">
        <v>380</v>
      </c>
      <c r="B60" s="231"/>
      <c r="C60" s="231"/>
      <c r="D60" s="231">
        <v>0</v>
      </c>
      <c r="E60" s="231"/>
      <c r="F60" s="231"/>
      <c r="G60" s="231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233"/>
      <c r="C62" s="233"/>
      <c r="D62" s="233">
        <v>0</v>
      </c>
      <c r="E62" s="233"/>
      <c r="F62" s="233"/>
      <c r="G62" s="233">
        <v>0</v>
      </c>
    </row>
    <row r="63" spans="1:7" x14ac:dyDescent="0.25">
      <c r="A63" s="69" t="s">
        <v>383</v>
      </c>
      <c r="B63" s="233"/>
      <c r="C63" s="233"/>
      <c r="D63" s="233">
        <v>0</v>
      </c>
      <c r="E63" s="233"/>
      <c r="F63" s="233"/>
      <c r="G63" s="233">
        <v>0</v>
      </c>
    </row>
    <row r="64" spans="1:7" x14ac:dyDescent="0.25">
      <c r="A64" s="69" t="s">
        <v>384</v>
      </c>
      <c r="B64" s="233"/>
      <c r="C64" s="233"/>
      <c r="D64" s="233">
        <v>0</v>
      </c>
      <c r="E64" s="233"/>
      <c r="F64" s="233"/>
      <c r="G64" s="233">
        <v>0</v>
      </c>
    </row>
    <row r="65" spans="1:8" x14ac:dyDescent="0.25">
      <c r="A65" s="69" t="s">
        <v>385</v>
      </c>
      <c r="B65" s="233"/>
      <c r="C65" s="233"/>
      <c r="D65" s="233">
        <v>0</v>
      </c>
      <c r="E65" s="233"/>
      <c r="F65" s="233"/>
      <c r="G65" s="233">
        <v>0</v>
      </c>
    </row>
    <row r="66" spans="1:8" x14ac:dyDescent="0.25">
      <c r="A66" s="69" t="s">
        <v>386</v>
      </c>
      <c r="B66" s="233"/>
      <c r="C66" s="233"/>
      <c r="D66" s="233">
        <v>0</v>
      </c>
      <c r="E66" s="233"/>
      <c r="F66" s="233"/>
      <c r="G66" s="233">
        <v>0</v>
      </c>
    </row>
    <row r="67" spans="1:8" x14ac:dyDescent="0.25">
      <c r="A67" s="69" t="s">
        <v>387</v>
      </c>
      <c r="B67" s="233"/>
      <c r="C67" s="233"/>
      <c r="D67" s="233">
        <v>0</v>
      </c>
      <c r="E67" s="233"/>
      <c r="F67" s="233"/>
      <c r="G67" s="233">
        <v>0</v>
      </c>
    </row>
    <row r="68" spans="1:8" x14ac:dyDescent="0.25">
      <c r="A68" s="69" t="s">
        <v>388</v>
      </c>
      <c r="B68" s="233"/>
      <c r="C68" s="233"/>
      <c r="D68" s="233">
        <v>0</v>
      </c>
      <c r="E68" s="233"/>
      <c r="F68" s="233"/>
      <c r="G68" s="233">
        <v>0</v>
      </c>
    </row>
    <row r="69" spans="1:8" x14ac:dyDescent="0.25">
      <c r="A69" s="69" t="s">
        <v>389</v>
      </c>
      <c r="B69" s="233"/>
      <c r="C69" s="233"/>
      <c r="D69" s="233">
        <v>0</v>
      </c>
      <c r="E69" s="233"/>
      <c r="F69" s="233"/>
      <c r="G69" s="233">
        <v>0</v>
      </c>
    </row>
    <row r="70" spans="1:8" x14ac:dyDescent="0.25">
      <c r="A70" s="69" t="s">
        <v>390</v>
      </c>
      <c r="B70" s="233"/>
      <c r="C70" s="233"/>
      <c r="D70" s="233">
        <v>0</v>
      </c>
      <c r="E70" s="233"/>
      <c r="F70" s="233"/>
      <c r="G70" s="233"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234"/>
      <c r="C72" s="234"/>
      <c r="D72" s="234">
        <v>0</v>
      </c>
      <c r="E72" s="234"/>
      <c r="F72" s="234"/>
      <c r="G72" s="234">
        <v>0</v>
      </c>
    </row>
    <row r="73" spans="1:8" ht="30" x14ac:dyDescent="0.25">
      <c r="A73" s="69" t="s">
        <v>392</v>
      </c>
      <c r="B73" s="234"/>
      <c r="C73" s="234"/>
      <c r="D73" s="234">
        <v>0</v>
      </c>
      <c r="E73" s="234"/>
      <c r="F73" s="234"/>
      <c r="G73" s="234">
        <v>0</v>
      </c>
    </row>
    <row r="74" spans="1:8" x14ac:dyDescent="0.25">
      <c r="A74" s="69" t="s">
        <v>393</v>
      </c>
      <c r="B74" s="234"/>
      <c r="C74" s="234"/>
      <c r="D74" s="234">
        <v>0</v>
      </c>
      <c r="E74" s="234"/>
      <c r="F74" s="234"/>
      <c r="G74" s="234">
        <v>0</v>
      </c>
    </row>
    <row r="75" spans="1:8" x14ac:dyDescent="0.25">
      <c r="A75" s="69" t="s">
        <v>394</v>
      </c>
      <c r="B75" s="234"/>
      <c r="C75" s="234"/>
      <c r="D75" s="234">
        <v>0</v>
      </c>
      <c r="E75" s="234"/>
      <c r="F75" s="234"/>
      <c r="G75" s="234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45996766.620000005</v>
      </c>
      <c r="C77" s="73">
        <f t="shared" ref="C77:F77" si="10">C43+C9</f>
        <v>0</v>
      </c>
      <c r="D77" s="73">
        <f t="shared" si="10"/>
        <v>45996766.620000005</v>
      </c>
      <c r="E77" s="73">
        <f t="shared" si="10"/>
        <v>6528290.0699999994</v>
      </c>
      <c r="F77" s="73">
        <f t="shared" si="10"/>
        <v>6528186.0499999998</v>
      </c>
      <c r="G77" s="73">
        <f>G43+G9</f>
        <v>39468476.550000004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44623428.590000004</v>
      </c>
      <c r="Q2" s="18">
        <f>'Formato 6 c)'!C9</f>
        <v>0</v>
      </c>
      <c r="R2" s="18">
        <f>'Formato 6 c)'!D9</f>
        <v>44623428.590000004</v>
      </c>
      <c r="S2" s="18">
        <f>'Formato 6 c)'!E9</f>
        <v>6034879.8099999996</v>
      </c>
      <c r="T2" s="18">
        <f>'Formato 6 c)'!F9</f>
        <v>6034775.8099999996</v>
      </c>
      <c r="U2" s="18">
        <f>'Formato 6 c)'!G9</f>
        <v>38588548.780000001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44623428.590000004</v>
      </c>
      <c r="Q12" s="18">
        <f>'Formato 6 c)'!C19</f>
        <v>0</v>
      </c>
      <c r="R12" s="18">
        <f>'Formato 6 c)'!D19</f>
        <v>44623428.590000004</v>
      </c>
      <c r="S12" s="18">
        <f>'Formato 6 c)'!E19</f>
        <v>6034879.8099999996</v>
      </c>
      <c r="T12" s="18">
        <f>'Formato 6 c)'!F19</f>
        <v>6034775.8099999996</v>
      </c>
      <c r="U12" s="18">
        <f>'Formato 6 c)'!G19</f>
        <v>38588548.780000001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44623428.590000004</v>
      </c>
      <c r="Q18" s="18">
        <f>'Formato 6 c)'!C25</f>
        <v>0</v>
      </c>
      <c r="R18" s="18">
        <f>'Formato 6 c)'!D25</f>
        <v>44623428.590000004</v>
      </c>
      <c r="S18" s="18">
        <f>'Formato 6 c)'!E25</f>
        <v>6034879.8099999996</v>
      </c>
      <c r="T18" s="18">
        <f>'Formato 6 c)'!F25</f>
        <v>6034775.8099999996</v>
      </c>
      <c r="U18" s="18">
        <f>'Formato 6 c)'!G25</f>
        <v>38588548.780000001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1373338.03</v>
      </c>
      <c r="Q35" s="18">
        <f>'Formato 6 c)'!C43</f>
        <v>0</v>
      </c>
      <c r="R35" s="18">
        <f>'Formato 6 c)'!D43</f>
        <v>1373338.03</v>
      </c>
      <c r="S35" s="18">
        <f>'Formato 6 c)'!E43</f>
        <v>493410.26</v>
      </c>
      <c r="T35" s="18">
        <f>'Formato 6 c)'!F43</f>
        <v>493410.24</v>
      </c>
      <c r="U35" s="18">
        <f>'Formato 6 c)'!G43</f>
        <v>879927.77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1373338.03</v>
      </c>
      <c r="Q45" s="18">
        <f>'Formato 6 c)'!C53</f>
        <v>0</v>
      </c>
      <c r="R45" s="18">
        <f>'Formato 6 c)'!D53</f>
        <v>1373338.03</v>
      </c>
      <c r="S45" s="18">
        <f>'Formato 6 c)'!E53</f>
        <v>493410.26</v>
      </c>
      <c r="T45" s="18">
        <f>'Formato 6 c)'!F53</f>
        <v>493410.24</v>
      </c>
      <c r="U45" s="18">
        <f>'Formato 6 c)'!G53</f>
        <v>879927.77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1373338.03</v>
      </c>
      <c r="Q51" s="18">
        <f>'Formato 6 c)'!C59</f>
        <v>0</v>
      </c>
      <c r="R51" s="18">
        <f>'Formato 6 c)'!D59</f>
        <v>1373338.03</v>
      </c>
      <c r="S51" s="18">
        <f>'Formato 6 c)'!E59</f>
        <v>493410.26</v>
      </c>
      <c r="T51" s="18">
        <f>'Formato 6 c)'!F59</f>
        <v>493410.24</v>
      </c>
      <c r="U51" s="18">
        <f>'Formato 6 c)'!G59</f>
        <v>879927.77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45996766.620000005</v>
      </c>
      <c r="Q68" s="18">
        <f>'Formato 6 c)'!C77</f>
        <v>0</v>
      </c>
      <c r="R68" s="18">
        <f>'Formato 6 c)'!D77</f>
        <v>45996766.620000005</v>
      </c>
      <c r="S68" s="18">
        <f>'Formato 6 c)'!E77</f>
        <v>6528290.0699999994</v>
      </c>
      <c r="T68" s="18">
        <f>'Formato 6 c)'!F77</f>
        <v>6528186.0499999998</v>
      </c>
      <c r="U68" s="18">
        <f>'Formato 6 c)'!G77</f>
        <v>39468476.550000004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Salamanca, Gto., Gobierno del Estado de Guanajuato</v>
      </c>
    </row>
    <row r="7" spans="2:3" ht="14.25" x14ac:dyDescent="0.45">
      <c r="C7" t="str">
        <f>CONCATENATE(ENTE_PUBLICO," (a)")</f>
        <v>Sistema para el Desarrollo Integral de la Familia del Municipio de Salamanca,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1153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Salamanca,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10" zoomScale="70" zoomScaleNormal="70" workbookViewId="0">
      <selection activeCell="B31" sqref="B31:G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76" t="s">
        <v>3287</v>
      </c>
      <c r="B1" s="275"/>
      <c r="C1" s="275"/>
      <c r="D1" s="275"/>
      <c r="E1" s="275"/>
      <c r="F1" s="275"/>
      <c r="G1" s="275"/>
    </row>
    <row r="2" spans="1:7" x14ac:dyDescent="0.25">
      <c r="A2" s="257" t="str">
        <f>ENTE_PUBLICO_A</f>
        <v>Sistema para el Desarrollo Integral de la Familia del Municipio de Salamanca, Gto., Gobierno del Estado de Guanajuato (a)</v>
      </c>
      <c r="B2" s="258"/>
      <c r="C2" s="258"/>
      <c r="D2" s="258"/>
      <c r="E2" s="258"/>
      <c r="F2" s="258"/>
      <c r="G2" s="259"/>
    </row>
    <row r="3" spans="1:7" x14ac:dyDescent="0.25">
      <c r="A3" s="263" t="s">
        <v>277</v>
      </c>
      <c r="B3" s="264"/>
      <c r="C3" s="264"/>
      <c r="D3" s="264"/>
      <c r="E3" s="264"/>
      <c r="F3" s="264"/>
      <c r="G3" s="265"/>
    </row>
    <row r="4" spans="1:7" x14ac:dyDescent="0.25">
      <c r="A4" s="263" t="s">
        <v>399</v>
      </c>
      <c r="B4" s="264"/>
      <c r="C4" s="264"/>
      <c r="D4" s="264"/>
      <c r="E4" s="264"/>
      <c r="F4" s="264"/>
      <c r="G4" s="265"/>
    </row>
    <row r="5" spans="1:7" x14ac:dyDescent="0.25">
      <c r="A5" s="263" t="str">
        <f>TRIMESTRE</f>
        <v>Del 1 de enero al 30 de marzo de 2019 (b)</v>
      </c>
      <c r="B5" s="264"/>
      <c r="C5" s="264"/>
      <c r="D5" s="264"/>
      <c r="E5" s="264"/>
      <c r="F5" s="264"/>
      <c r="G5" s="265"/>
    </row>
    <row r="6" spans="1:7" x14ac:dyDescent="0.25">
      <c r="A6" s="266" t="s">
        <v>118</v>
      </c>
      <c r="B6" s="267"/>
      <c r="C6" s="267"/>
      <c r="D6" s="267"/>
      <c r="E6" s="267"/>
      <c r="F6" s="267"/>
      <c r="G6" s="268"/>
    </row>
    <row r="7" spans="1:7" x14ac:dyDescent="0.25">
      <c r="A7" s="272" t="s">
        <v>361</v>
      </c>
      <c r="B7" s="277" t="s">
        <v>279</v>
      </c>
      <c r="C7" s="277"/>
      <c r="D7" s="277"/>
      <c r="E7" s="277"/>
      <c r="F7" s="277"/>
      <c r="G7" s="277" t="s">
        <v>280</v>
      </c>
    </row>
    <row r="8" spans="1:7" ht="29.25" customHeight="1" x14ac:dyDescent="0.25">
      <c r="A8" s="273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84"/>
    </row>
    <row r="9" spans="1:7" x14ac:dyDescent="0.25">
      <c r="A9" s="52" t="s">
        <v>400</v>
      </c>
      <c r="B9" s="66">
        <f>SUM(B10,B11,B12,B15,B16,B19)</f>
        <v>36764796.5</v>
      </c>
      <c r="C9" s="66">
        <f t="shared" ref="C9:F9" si="0">SUM(C10,C11,C12,C15,C16,C19)</f>
        <v>0</v>
      </c>
      <c r="D9" s="66">
        <f t="shared" si="0"/>
        <v>36764796.5</v>
      </c>
      <c r="E9" s="66">
        <f t="shared" si="0"/>
        <v>5147729.1399999997</v>
      </c>
      <c r="F9" s="66">
        <f t="shared" si="0"/>
        <v>5147729.1399999997</v>
      </c>
      <c r="G9" s="66">
        <f>SUM(G10,G11,G12,G15,G16,G19)</f>
        <v>31617067.359999999</v>
      </c>
    </row>
    <row r="10" spans="1:7" ht="14.25" customHeight="1" x14ac:dyDescent="0.25">
      <c r="A10" s="53" t="s">
        <v>401</v>
      </c>
      <c r="B10" s="236">
        <v>36764796.5</v>
      </c>
      <c r="C10" s="236">
        <v>0</v>
      </c>
      <c r="D10" s="235">
        <v>36764796.5</v>
      </c>
      <c r="E10" s="236">
        <v>5147729.1399999997</v>
      </c>
      <c r="F10" s="236">
        <v>5147729.1399999997</v>
      </c>
      <c r="G10" s="235">
        <v>31617067.359999999</v>
      </c>
    </row>
    <row r="11" spans="1:7" x14ac:dyDescent="0.25">
      <c r="A11" s="53" t="s">
        <v>402</v>
      </c>
      <c r="B11" s="237"/>
      <c r="C11" s="237"/>
      <c r="D11" s="237">
        <v>0</v>
      </c>
      <c r="E11" s="237"/>
      <c r="F11" s="237"/>
      <c r="G11" s="237"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238"/>
      <c r="C13" s="238"/>
      <c r="D13" s="238">
        <v>0</v>
      </c>
      <c r="E13" s="238"/>
      <c r="F13" s="238"/>
      <c r="G13" s="238">
        <v>0</v>
      </c>
    </row>
    <row r="14" spans="1:7" x14ac:dyDescent="0.25">
      <c r="A14" s="63" t="s">
        <v>405</v>
      </c>
      <c r="B14" s="239"/>
      <c r="C14" s="239"/>
      <c r="D14" s="239">
        <v>0</v>
      </c>
      <c r="E14" s="239"/>
      <c r="F14" s="239"/>
      <c r="G14" s="239">
        <v>0</v>
      </c>
    </row>
    <row r="15" spans="1:7" x14ac:dyDescent="0.25">
      <c r="A15" s="53" t="s">
        <v>406</v>
      </c>
      <c r="B15" s="240"/>
      <c r="C15" s="240"/>
      <c r="D15" s="240">
        <v>0</v>
      </c>
      <c r="E15" s="240"/>
      <c r="F15" s="240"/>
      <c r="G15" s="240"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241"/>
      <c r="C17" s="241"/>
      <c r="D17" s="241">
        <v>0</v>
      </c>
      <c r="E17" s="241"/>
      <c r="F17" s="241"/>
      <c r="G17" s="241">
        <v>0</v>
      </c>
    </row>
    <row r="18" spans="1:7" x14ac:dyDescent="0.25">
      <c r="A18" s="63" t="s">
        <v>409</v>
      </c>
      <c r="B18" s="242"/>
      <c r="C18" s="242"/>
      <c r="D18" s="242">
        <v>0</v>
      </c>
      <c r="E18" s="242"/>
      <c r="F18" s="242"/>
      <c r="G18" s="242">
        <v>0</v>
      </c>
    </row>
    <row r="19" spans="1:7" x14ac:dyDescent="0.25">
      <c r="A19" s="53" t="s">
        <v>410</v>
      </c>
      <c r="B19" s="243"/>
      <c r="C19" s="243"/>
      <c r="D19" s="243">
        <v>0</v>
      </c>
      <c r="E19" s="243"/>
      <c r="F19" s="243"/>
      <c r="G19" s="243"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244"/>
      <c r="C22" s="244"/>
      <c r="D22" s="244">
        <v>0</v>
      </c>
      <c r="E22" s="244"/>
      <c r="F22" s="244"/>
      <c r="G22" s="244">
        <v>0</v>
      </c>
    </row>
    <row r="23" spans="1:7" s="24" customFormat="1" x14ac:dyDescent="0.25">
      <c r="A23" s="53" t="s">
        <v>402</v>
      </c>
      <c r="B23" s="245"/>
      <c r="C23" s="245"/>
      <c r="D23" s="245">
        <v>0</v>
      </c>
      <c r="E23" s="245"/>
      <c r="F23" s="245"/>
      <c r="G23" s="245">
        <v>0</v>
      </c>
    </row>
    <row r="24" spans="1:7" s="24" customFormat="1" x14ac:dyDescent="0.25">
      <c r="A24" s="53" t="s">
        <v>403</v>
      </c>
      <c r="B24" s="246"/>
      <c r="C24" s="246"/>
      <c r="D24" s="246">
        <v>0</v>
      </c>
      <c r="E24" s="246"/>
      <c r="F24" s="246"/>
      <c r="G24" s="246">
        <v>0</v>
      </c>
    </row>
    <row r="25" spans="1:7" s="24" customFormat="1" x14ac:dyDescent="0.25">
      <c r="A25" s="63" t="s">
        <v>404</v>
      </c>
      <c r="B25" s="247"/>
      <c r="C25" s="247"/>
      <c r="D25" s="247">
        <v>0</v>
      </c>
      <c r="E25" s="247"/>
      <c r="F25" s="247"/>
      <c r="G25" s="247">
        <v>0</v>
      </c>
    </row>
    <row r="26" spans="1:7" s="24" customFormat="1" x14ac:dyDescent="0.25">
      <c r="A26" s="63" t="s">
        <v>405</v>
      </c>
      <c r="B26" s="248"/>
      <c r="C26" s="248"/>
      <c r="D26" s="248">
        <v>0</v>
      </c>
      <c r="E26" s="248"/>
      <c r="F26" s="248"/>
      <c r="G26" s="248">
        <v>0</v>
      </c>
    </row>
    <row r="27" spans="1:7" s="24" customFormat="1" x14ac:dyDescent="0.25">
      <c r="A27" s="53" t="s">
        <v>406</v>
      </c>
      <c r="B27" s="249"/>
      <c r="C27" s="249"/>
      <c r="D27" s="249">
        <v>0</v>
      </c>
      <c r="E27" s="249"/>
      <c r="F27" s="249"/>
      <c r="G27" s="249"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4">C29+C30</f>
        <v>0</v>
      </c>
      <c r="D28" s="67">
        <f t="shared" si="4"/>
        <v>0</v>
      </c>
      <c r="E28" s="67">
        <f t="shared" si="4"/>
        <v>0</v>
      </c>
      <c r="F28" s="67">
        <f t="shared" si="4"/>
        <v>0</v>
      </c>
      <c r="G28" s="67">
        <f t="shared" si="4"/>
        <v>0</v>
      </c>
    </row>
    <row r="29" spans="1:7" s="24" customFormat="1" x14ac:dyDescent="0.25">
      <c r="A29" s="63" t="s">
        <v>408</v>
      </c>
      <c r="B29" s="250"/>
      <c r="C29" s="250"/>
      <c r="D29" s="250">
        <v>0</v>
      </c>
      <c r="E29" s="250"/>
      <c r="F29" s="250"/>
      <c r="G29" s="250">
        <v>0</v>
      </c>
    </row>
    <row r="30" spans="1:7" s="24" customFormat="1" x14ac:dyDescent="0.25">
      <c r="A30" s="63" t="s">
        <v>409</v>
      </c>
      <c r="B30" s="251"/>
      <c r="C30" s="251"/>
      <c r="D30" s="251">
        <v>0</v>
      </c>
      <c r="E30" s="251"/>
      <c r="F30" s="251"/>
      <c r="G30" s="251">
        <v>0</v>
      </c>
    </row>
    <row r="31" spans="1:7" s="24" customFormat="1" x14ac:dyDescent="0.25">
      <c r="A31" s="53" t="s">
        <v>410</v>
      </c>
      <c r="B31" s="252"/>
      <c r="C31" s="252"/>
      <c r="D31" s="252">
        <v>0</v>
      </c>
      <c r="E31" s="252"/>
      <c r="F31" s="252"/>
      <c r="G31" s="252"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36764796.5</v>
      </c>
      <c r="C33" s="66">
        <f t="shared" ref="C33:G33" si="5">C21+C9</f>
        <v>0</v>
      </c>
      <c r="D33" s="66">
        <f t="shared" si="5"/>
        <v>36764796.5</v>
      </c>
      <c r="E33" s="66">
        <f t="shared" si="5"/>
        <v>5147729.1399999997</v>
      </c>
      <c r="F33" s="66">
        <f t="shared" si="5"/>
        <v>5147729.1399999997</v>
      </c>
      <c r="G33" s="66">
        <f t="shared" si="5"/>
        <v>31617067.359999999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36764796.5</v>
      </c>
      <c r="Q2" s="18">
        <f>'Formato 6 d)'!C9</f>
        <v>0</v>
      </c>
      <c r="R2" s="18">
        <f>'Formato 6 d)'!D9</f>
        <v>36764796.5</v>
      </c>
      <c r="S2" s="18">
        <f>'Formato 6 d)'!E9</f>
        <v>5147729.1399999997</v>
      </c>
      <c r="T2" s="18">
        <f>'Formato 6 d)'!F9</f>
        <v>5147729.1399999997</v>
      </c>
      <c r="U2" s="18">
        <f>'Formato 6 d)'!G9</f>
        <v>31617067.359999999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36764796.5</v>
      </c>
      <c r="Q3" s="18">
        <f>'Formato 6 d)'!C10</f>
        <v>0</v>
      </c>
      <c r="R3" s="18">
        <f>'Formato 6 d)'!D10</f>
        <v>36764796.5</v>
      </c>
      <c r="S3" s="18">
        <f>'Formato 6 d)'!E10</f>
        <v>5147729.1399999997</v>
      </c>
      <c r="T3" s="18">
        <f>'Formato 6 d)'!F10</f>
        <v>5147729.1399999997</v>
      </c>
      <c r="U3" s="18">
        <f>'Formato 6 d)'!G10</f>
        <v>31617067.359999999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36764796.5</v>
      </c>
      <c r="Q24" s="18">
        <f>'Formato 6 d)'!C33</f>
        <v>0</v>
      </c>
      <c r="R24" s="18">
        <f>'Formato 6 d)'!D33</f>
        <v>36764796.5</v>
      </c>
      <c r="S24" s="18">
        <f>'Formato 6 d)'!E33</f>
        <v>5147729.1399999997</v>
      </c>
      <c r="T24" s="18">
        <f>'Formato 6 d)'!F33</f>
        <v>5147729.1399999997</v>
      </c>
      <c r="U24" s="18">
        <f>'Formato 6 d)'!G33</f>
        <v>31617067.359999999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6" sqref="B1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75" t="s">
        <v>413</v>
      </c>
      <c r="B1" s="275"/>
      <c r="C1" s="275"/>
      <c r="D1" s="275"/>
      <c r="E1" s="275"/>
      <c r="F1" s="275"/>
      <c r="G1" s="275"/>
    </row>
    <row r="2" spans="1:7" ht="14.25" x14ac:dyDescent="0.45">
      <c r="A2" s="257" t="str">
        <f>ENTIDAD</f>
        <v>Municipio de Salamanca, Gobierno del Estado de Guanajuato</v>
      </c>
      <c r="B2" s="258"/>
      <c r="C2" s="258"/>
      <c r="D2" s="258"/>
      <c r="E2" s="258"/>
      <c r="F2" s="258"/>
      <c r="G2" s="259"/>
    </row>
    <row r="3" spans="1:7" ht="14.25" x14ac:dyDescent="0.45">
      <c r="A3" s="260" t="s">
        <v>414</v>
      </c>
      <c r="B3" s="261"/>
      <c r="C3" s="261"/>
      <c r="D3" s="261"/>
      <c r="E3" s="261"/>
      <c r="F3" s="261"/>
      <c r="G3" s="262"/>
    </row>
    <row r="4" spans="1:7" ht="14.25" x14ac:dyDescent="0.45">
      <c r="A4" s="260" t="s">
        <v>118</v>
      </c>
      <c r="B4" s="261"/>
      <c r="C4" s="261"/>
      <c r="D4" s="261"/>
      <c r="E4" s="261"/>
      <c r="F4" s="261"/>
      <c r="G4" s="262"/>
    </row>
    <row r="5" spans="1:7" ht="14.25" x14ac:dyDescent="0.45">
      <c r="A5" s="260" t="s">
        <v>415</v>
      </c>
      <c r="B5" s="261"/>
      <c r="C5" s="261"/>
      <c r="D5" s="261"/>
      <c r="E5" s="261"/>
      <c r="F5" s="261"/>
      <c r="G5" s="262"/>
    </row>
    <row r="6" spans="1:7" x14ac:dyDescent="0.25">
      <c r="A6" s="272" t="s">
        <v>3288</v>
      </c>
      <c r="B6" s="51">
        <f>ANIO1P</f>
        <v>2020</v>
      </c>
      <c r="C6" s="285" t="str">
        <f>ANIO2P</f>
        <v>2021 (d)</v>
      </c>
      <c r="D6" s="285" t="str">
        <f>ANIO3P</f>
        <v>2022 (d)</v>
      </c>
      <c r="E6" s="285" t="str">
        <f>ANIO4P</f>
        <v>2023 (d)</v>
      </c>
      <c r="F6" s="285" t="str">
        <f>ANIO5P</f>
        <v>2024 (d)</v>
      </c>
      <c r="G6" s="285" t="str">
        <f>ANIO6P</f>
        <v>2025 (d)</v>
      </c>
    </row>
    <row r="7" spans="1:7" ht="48" customHeight="1" x14ac:dyDescent="0.25">
      <c r="A7" s="273"/>
      <c r="B7" s="88" t="s">
        <v>3291</v>
      </c>
      <c r="C7" s="286"/>
      <c r="D7" s="286"/>
      <c r="E7" s="286"/>
      <c r="F7" s="286"/>
      <c r="G7" s="286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</row>
    <row r="10" spans="1:7" ht="14.25" x14ac:dyDescent="0.45">
      <c r="A10" s="53" t="s">
        <v>217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ht="14.25" x14ac:dyDescent="0.45">
      <c r="A11" s="53" t="s">
        <v>218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</row>
    <row r="12" spans="1:7" ht="14.25" x14ac:dyDescent="0.45">
      <c r="A12" s="53" t="s">
        <v>416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</row>
    <row r="13" spans="1:7" ht="14.25" x14ac:dyDescent="0.45">
      <c r="A13" s="53" t="s">
        <v>220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</row>
    <row r="14" spans="1:7" ht="14.25" x14ac:dyDescent="0.45">
      <c r="A14" s="53" t="s">
        <v>221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</row>
    <row r="15" spans="1:7" ht="14.25" x14ac:dyDescent="0.45">
      <c r="A15" s="53" t="s">
        <v>417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</row>
    <row r="16" spans="1:7" ht="14.25" x14ac:dyDescent="0.45">
      <c r="A16" s="53" t="s">
        <v>418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</row>
    <row r="17" spans="1:7" x14ac:dyDescent="0.25">
      <c r="A17" s="10" t="s">
        <v>419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</row>
    <row r="18" spans="1:7" ht="14.25" x14ac:dyDescent="0.45">
      <c r="A18" s="53" t="s">
        <v>240</v>
      </c>
      <c r="B18" s="167">
        <v>0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</row>
    <row r="19" spans="1:7" ht="14.25" x14ac:dyDescent="0.45">
      <c r="A19" s="53" t="s">
        <v>241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</row>
    <row r="20" spans="1:7" x14ac:dyDescent="0.25">
      <c r="A20" s="53" t="s">
        <v>420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167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</row>
    <row r="24" spans="1:7" ht="14.25" x14ac:dyDescent="0.45">
      <c r="A24" s="53" t="s">
        <v>424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</row>
    <row r="25" spans="1:7" ht="14.25" x14ac:dyDescent="0.45">
      <c r="A25" s="53" t="s">
        <v>425</v>
      </c>
      <c r="B25" s="167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</row>
    <row r="26" spans="1:7" ht="14.25" x14ac:dyDescent="0.45">
      <c r="A26" s="56" t="s">
        <v>265</v>
      </c>
      <c r="B26" s="167">
        <v>0</v>
      </c>
      <c r="C26" s="167">
        <v>0</v>
      </c>
      <c r="D26" s="167">
        <v>0</v>
      </c>
      <c r="E26" s="167">
        <v>0</v>
      </c>
      <c r="F26" s="167">
        <v>0</v>
      </c>
      <c r="G26" s="167">
        <v>0</v>
      </c>
    </row>
    <row r="27" spans="1:7" x14ac:dyDescent="0.25">
      <c r="A27" s="53" t="s">
        <v>266</v>
      </c>
      <c r="B27" s="167">
        <v>0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167">
        <v>0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167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</row>
    <row r="36" spans="1:7" ht="30" x14ac:dyDescent="0.25">
      <c r="A36" s="57" t="s">
        <v>273</v>
      </c>
      <c r="B36" s="167">
        <v>0</v>
      </c>
      <c r="C36" s="167">
        <v>0</v>
      </c>
      <c r="D36" s="167">
        <v>0</v>
      </c>
      <c r="E36" s="167">
        <v>0</v>
      </c>
      <c r="F36" s="167">
        <v>0</v>
      </c>
      <c r="G36" s="167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75" t="s">
        <v>451</v>
      </c>
      <c r="B1" s="275"/>
      <c r="C1" s="275"/>
      <c r="D1" s="275"/>
      <c r="E1" s="275"/>
      <c r="F1" s="275"/>
      <c r="G1" s="275"/>
    </row>
    <row r="2" spans="1:7" customFormat="1" ht="14.25" x14ac:dyDescent="0.45">
      <c r="A2" s="257" t="str">
        <f>ENTIDAD</f>
        <v>Municipio de Salamanca, Gobierno del Estado de Guanajuato</v>
      </c>
      <c r="B2" s="258"/>
      <c r="C2" s="258"/>
      <c r="D2" s="258"/>
      <c r="E2" s="258"/>
      <c r="F2" s="258"/>
      <c r="G2" s="259"/>
    </row>
    <row r="3" spans="1:7" customFormat="1" ht="14.25" x14ac:dyDescent="0.45">
      <c r="A3" s="260" t="s">
        <v>452</v>
      </c>
      <c r="B3" s="261"/>
      <c r="C3" s="261"/>
      <c r="D3" s="261"/>
      <c r="E3" s="261"/>
      <c r="F3" s="261"/>
      <c r="G3" s="262"/>
    </row>
    <row r="4" spans="1:7" customFormat="1" ht="14.25" x14ac:dyDescent="0.45">
      <c r="A4" s="260" t="s">
        <v>118</v>
      </c>
      <c r="B4" s="261"/>
      <c r="C4" s="261"/>
      <c r="D4" s="261"/>
      <c r="E4" s="261"/>
      <c r="F4" s="261"/>
      <c r="G4" s="262"/>
    </row>
    <row r="5" spans="1:7" customFormat="1" ht="14.25" x14ac:dyDescent="0.45">
      <c r="A5" s="260" t="s">
        <v>415</v>
      </c>
      <c r="B5" s="261"/>
      <c r="C5" s="261"/>
      <c r="D5" s="261"/>
      <c r="E5" s="261"/>
      <c r="F5" s="261"/>
      <c r="G5" s="262"/>
    </row>
    <row r="6" spans="1:7" customFormat="1" x14ac:dyDescent="0.25">
      <c r="A6" s="287" t="s">
        <v>3142</v>
      </c>
      <c r="B6" s="51">
        <f>ANIO1P</f>
        <v>2020</v>
      </c>
      <c r="C6" s="285" t="str">
        <f>ANIO2P</f>
        <v>2021 (d)</v>
      </c>
      <c r="D6" s="285" t="str">
        <f>ANIO3P</f>
        <v>2022 (d)</v>
      </c>
      <c r="E6" s="285" t="str">
        <f>ANIO4P</f>
        <v>2023 (d)</v>
      </c>
      <c r="F6" s="285" t="str">
        <f>ANIO5P</f>
        <v>2024 (d)</v>
      </c>
      <c r="G6" s="285" t="str">
        <f>ANIO6P</f>
        <v>2025 (d)</v>
      </c>
    </row>
    <row r="7" spans="1:7" customFormat="1" ht="48" customHeight="1" x14ac:dyDescent="0.25">
      <c r="A7" s="288"/>
      <c r="B7" s="88" t="s">
        <v>3291</v>
      </c>
      <c r="C7" s="286"/>
      <c r="D7" s="286"/>
      <c r="E7" s="286"/>
      <c r="F7" s="286"/>
      <c r="G7" s="286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</row>
    <row r="10" spans="1:7" x14ac:dyDescent="0.25">
      <c r="A10" s="53" t="s">
        <v>455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x14ac:dyDescent="0.25">
      <c r="A11" s="53" t="s">
        <v>456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</row>
    <row r="12" spans="1:7" x14ac:dyDescent="0.25">
      <c r="A12" s="53" t="s">
        <v>457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</row>
    <row r="13" spans="1:7" x14ac:dyDescent="0.25">
      <c r="A13" s="53" t="s">
        <v>458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</row>
    <row r="14" spans="1:7" x14ac:dyDescent="0.25">
      <c r="A14" s="53" t="s">
        <v>459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</row>
    <row r="15" spans="1:7" x14ac:dyDescent="0.25">
      <c r="A15" s="53" t="s">
        <v>460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</row>
    <row r="16" spans="1:7" x14ac:dyDescent="0.25">
      <c r="A16" s="53" t="s">
        <v>461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</row>
    <row r="17" spans="1:7" x14ac:dyDescent="0.25">
      <c r="A17" s="53" t="s">
        <v>462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</row>
    <row r="21" spans="1:7" x14ac:dyDescent="0.25">
      <c r="A21" s="53" t="s">
        <v>455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</row>
    <row r="22" spans="1:7" x14ac:dyDescent="0.25">
      <c r="A22" s="53" t="s">
        <v>456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</row>
    <row r="23" spans="1:7" x14ac:dyDescent="0.25">
      <c r="A23" s="53" t="s">
        <v>457</v>
      </c>
      <c r="B23" s="167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</row>
    <row r="24" spans="1:7" x14ac:dyDescent="0.25">
      <c r="A24" s="53" t="s">
        <v>458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</row>
    <row r="25" spans="1:7" x14ac:dyDescent="0.25">
      <c r="A25" s="53" t="s">
        <v>459</v>
      </c>
      <c r="B25" s="167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</row>
    <row r="26" spans="1:7" x14ac:dyDescent="0.25">
      <c r="A26" s="53" t="s">
        <v>460</v>
      </c>
      <c r="B26" s="167">
        <v>0</v>
      </c>
      <c r="C26" s="167">
        <v>0</v>
      </c>
      <c r="D26" s="167">
        <v>0</v>
      </c>
      <c r="E26" s="167">
        <v>0</v>
      </c>
      <c r="F26" s="167">
        <v>0</v>
      </c>
      <c r="G26" s="167">
        <v>0</v>
      </c>
    </row>
    <row r="27" spans="1:7" x14ac:dyDescent="0.25">
      <c r="A27" s="53" t="s">
        <v>464</v>
      </c>
      <c r="B27" s="167">
        <v>0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</row>
    <row r="28" spans="1:7" x14ac:dyDescent="0.25">
      <c r="A28" s="53" t="s">
        <v>462</v>
      </c>
      <c r="B28" s="167"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abSelected="1" topLeftCell="A4" zoomScale="80" zoomScaleNormal="80" workbookViewId="0">
      <selection activeCell="A21" sqref="A2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75" t="s">
        <v>466</v>
      </c>
      <c r="B1" s="275"/>
      <c r="C1" s="275"/>
      <c r="D1" s="275"/>
      <c r="E1" s="275"/>
      <c r="F1" s="275"/>
      <c r="G1" s="275"/>
    </row>
    <row r="2" spans="1:7" ht="14.25" x14ac:dyDescent="0.45">
      <c r="A2" s="257" t="str">
        <f>ENTIDAD</f>
        <v>Municipio de Salamanca, Gobierno del Estado de Guanajuato</v>
      </c>
      <c r="B2" s="258"/>
      <c r="C2" s="258"/>
      <c r="D2" s="258"/>
      <c r="E2" s="258"/>
      <c r="F2" s="258"/>
      <c r="G2" s="259"/>
    </row>
    <row r="3" spans="1:7" ht="14.25" x14ac:dyDescent="0.45">
      <c r="A3" s="260" t="s">
        <v>467</v>
      </c>
      <c r="B3" s="261"/>
      <c r="C3" s="261"/>
      <c r="D3" s="261"/>
      <c r="E3" s="261"/>
      <c r="F3" s="261"/>
      <c r="G3" s="262"/>
    </row>
    <row r="4" spans="1:7" ht="14.25" x14ac:dyDescent="0.45">
      <c r="A4" s="266" t="s">
        <v>118</v>
      </c>
      <c r="B4" s="267"/>
      <c r="C4" s="267"/>
      <c r="D4" s="267"/>
      <c r="E4" s="267"/>
      <c r="F4" s="267"/>
      <c r="G4" s="268"/>
    </row>
    <row r="5" spans="1:7" x14ac:dyDescent="0.25">
      <c r="A5" s="292" t="s">
        <v>3288</v>
      </c>
      <c r="B5" s="290" t="str">
        <f>ANIO5R</f>
        <v>2014 ¹ (c)</v>
      </c>
      <c r="C5" s="290" t="str">
        <f>ANIO4R</f>
        <v>2015 ¹ (c)</v>
      </c>
      <c r="D5" s="290" t="str">
        <f>ANIO3R</f>
        <v>2016 ¹ (c)</v>
      </c>
      <c r="E5" s="290" t="str">
        <f>ANIO2R</f>
        <v>2017 ¹ (c)</v>
      </c>
      <c r="F5" s="290" t="str">
        <f>ANIO1R</f>
        <v>2018 ¹ (c)</v>
      </c>
      <c r="G5" s="51">
        <f>ANIO_INFORME</f>
        <v>2019</v>
      </c>
    </row>
    <row r="6" spans="1:7" ht="32.1" customHeight="1" x14ac:dyDescent="0.25">
      <c r="A6" s="293"/>
      <c r="B6" s="291"/>
      <c r="C6" s="291"/>
      <c r="D6" s="291"/>
      <c r="E6" s="291"/>
      <c r="F6" s="291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167">
        <v>0</v>
      </c>
      <c r="C8" s="167">
        <v>0</v>
      </c>
      <c r="D8" s="167">
        <v>0</v>
      </c>
      <c r="E8" s="167">
        <v>0</v>
      </c>
      <c r="F8" s="167">
        <v>0</v>
      </c>
      <c r="G8" s="60">
        <v>0</v>
      </c>
    </row>
    <row r="9" spans="1:7" x14ac:dyDescent="0.25">
      <c r="A9" s="53" t="s">
        <v>470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</row>
    <row r="10" spans="1:7" x14ac:dyDescent="0.25">
      <c r="A10" s="53" t="s">
        <v>471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x14ac:dyDescent="0.25">
      <c r="A11" s="53" t="s">
        <v>472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</row>
    <row r="12" spans="1:7" x14ac:dyDescent="0.25">
      <c r="A12" s="53" t="s">
        <v>473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</row>
    <row r="13" spans="1:7" x14ac:dyDescent="0.25">
      <c r="A13" s="56" t="s">
        <v>474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</row>
    <row r="14" spans="1:7" x14ac:dyDescent="0.25">
      <c r="A14" s="53" t="s">
        <v>475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</row>
    <row r="15" spans="1:7" x14ac:dyDescent="0.25">
      <c r="A15" s="53" t="s">
        <v>476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</row>
    <row r="16" spans="1:7" x14ac:dyDescent="0.25">
      <c r="A16" s="53" t="s">
        <v>477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</row>
    <row r="17" spans="1:7" x14ac:dyDescent="0.25">
      <c r="A17" s="53" t="s">
        <v>3298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</row>
    <row r="18" spans="1:7" x14ac:dyDescent="0.25">
      <c r="A18" s="53" t="s">
        <v>478</v>
      </c>
      <c r="B18" s="167">
        <v>0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</row>
    <row r="19" spans="1:7" x14ac:dyDescent="0.25">
      <c r="A19" s="53" t="s">
        <v>479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</row>
    <row r="23" spans="1:7" x14ac:dyDescent="0.25">
      <c r="A23" s="53" t="s">
        <v>481</v>
      </c>
      <c r="B23" s="167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</row>
    <row r="24" spans="1:7" x14ac:dyDescent="0.25">
      <c r="A24" s="53" t="s">
        <v>482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</row>
    <row r="25" spans="1:7" x14ac:dyDescent="0.25">
      <c r="A25" s="53" t="s">
        <v>483</v>
      </c>
      <c r="B25" s="167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</row>
    <row r="26" spans="1:7" x14ac:dyDescent="0.25">
      <c r="A26" s="53" t="s">
        <v>484</v>
      </c>
      <c r="B26" s="167">
        <v>0</v>
      </c>
      <c r="C26" s="167">
        <v>0</v>
      </c>
      <c r="D26" s="167">
        <v>0</v>
      </c>
      <c r="E26" s="167">
        <v>0</v>
      </c>
      <c r="F26" s="167">
        <v>0</v>
      </c>
      <c r="G26" s="167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167">
        <v>0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167">
        <v>0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</row>
    <row r="35" spans="1:7" ht="30" x14ac:dyDescent="0.25">
      <c r="A35" s="57" t="s">
        <v>488</v>
      </c>
      <c r="B35" s="167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89" t="s">
        <v>3292</v>
      </c>
      <c r="B39" s="289"/>
      <c r="C39" s="289"/>
      <c r="D39" s="289"/>
      <c r="E39" s="289"/>
      <c r="F39" s="289"/>
      <c r="G39" s="289"/>
    </row>
    <row r="40" spans="1:7" ht="15" customHeight="1" x14ac:dyDescent="0.25">
      <c r="A40" s="289" t="s">
        <v>3293</v>
      </c>
      <c r="B40" s="289"/>
      <c r="C40" s="289"/>
      <c r="D40" s="289"/>
      <c r="E40" s="289"/>
      <c r="F40" s="289"/>
      <c r="G40" s="289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1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75" t="s">
        <v>490</v>
      </c>
      <c r="B1" s="275"/>
      <c r="C1" s="275"/>
      <c r="D1" s="275"/>
      <c r="E1" s="275"/>
      <c r="F1" s="275"/>
      <c r="G1" s="275"/>
    </row>
    <row r="2" spans="1:7" ht="14.25" x14ac:dyDescent="0.45">
      <c r="A2" s="257" t="str">
        <f>ENTIDAD</f>
        <v>Municipio de Salamanca, Gobierno del Estado de Guanajuato</v>
      </c>
      <c r="B2" s="258"/>
      <c r="C2" s="258"/>
      <c r="D2" s="258"/>
      <c r="E2" s="258"/>
      <c r="F2" s="258"/>
      <c r="G2" s="259"/>
    </row>
    <row r="3" spans="1:7" ht="14.25" x14ac:dyDescent="0.45">
      <c r="A3" s="260" t="s">
        <v>491</v>
      </c>
      <c r="B3" s="261"/>
      <c r="C3" s="261"/>
      <c r="D3" s="261"/>
      <c r="E3" s="261"/>
      <c r="F3" s="261"/>
      <c r="G3" s="262"/>
    </row>
    <row r="4" spans="1:7" ht="14.25" x14ac:dyDescent="0.45">
      <c r="A4" s="266" t="s">
        <v>118</v>
      </c>
      <c r="B4" s="267"/>
      <c r="C4" s="267"/>
      <c r="D4" s="267"/>
      <c r="E4" s="267"/>
      <c r="F4" s="267"/>
      <c r="G4" s="268"/>
    </row>
    <row r="5" spans="1:7" x14ac:dyDescent="0.25">
      <c r="A5" s="294" t="s">
        <v>3142</v>
      </c>
      <c r="B5" s="290" t="str">
        <f>ANIO5R</f>
        <v>2014 ¹ (c)</v>
      </c>
      <c r="C5" s="290" t="str">
        <f>ANIO4R</f>
        <v>2015 ¹ (c)</v>
      </c>
      <c r="D5" s="290" t="str">
        <f>ANIO3R</f>
        <v>2016 ¹ (c)</v>
      </c>
      <c r="E5" s="290" t="str">
        <f>ANIO2R</f>
        <v>2017 ¹ (c)</v>
      </c>
      <c r="F5" s="290" t="str">
        <f>ANIO1R</f>
        <v>2018 ¹ (c)</v>
      </c>
      <c r="G5" s="51">
        <f>ANIO_INFORME</f>
        <v>2019</v>
      </c>
    </row>
    <row r="6" spans="1:7" ht="32.1" customHeight="1" x14ac:dyDescent="0.25">
      <c r="A6" s="295"/>
      <c r="B6" s="291"/>
      <c r="C6" s="291"/>
      <c r="D6" s="291"/>
      <c r="E6" s="291"/>
      <c r="F6" s="291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167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</row>
    <row r="9" spans="1:7" x14ac:dyDescent="0.25">
      <c r="A9" s="53" t="s">
        <v>455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</row>
    <row r="10" spans="1:7" x14ac:dyDescent="0.25">
      <c r="A10" s="53" t="s">
        <v>456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</row>
    <row r="11" spans="1:7" x14ac:dyDescent="0.25">
      <c r="A11" s="53" t="s">
        <v>457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</row>
    <row r="12" spans="1:7" x14ac:dyDescent="0.25">
      <c r="A12" s="53" t="s">
        <v>458</v>
      </c>
      <c r="B12" s="167">
        <v>0</v>
      </c>
      <c r="C12" s="167">
        <v>0</v>
      </c>
      <c r="D12" s="167">
        <v>0</v>
      </c>
      <c r="E12" s="167">
        <v>0</v>
      </c>
      <c r="F12" s="167">
        <v>0</v>
      </c>
      <c r="G12" s="167">
        <v>0</v>
      </c>
    </row>
    <row r="13" spans="1:7" x14ac:dyDescent="0.25">
      <c r="A13" s="53" t="s">
        <v>459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</row>
    <row r="14" spans="1:7" x14ac:dyDescent="0.25">
      <c r="A14" s="53" t="s">
        <v>460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</row>
    <row r="15" spans="1:7" x14ac:dyDescent="0.25">
      <c r="A15" s="53" t="s">
        <v>461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</row>
    <row r="16" spans="1:7" x14ac:dyDescent="0.25">
      <c r="A16" s="53" t="s">
        <v>462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</row>
    <row r="20" spans="1:7" x14ac:dyDescent="0.25">
      <c r="A20" s="53" t="s">
        <v>455</v>
      </c>
      <c r="B20" s="167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</row>
    <row r="21" spans="1:7" x14ac:dyDescent="0.25">
      <c r="A21" s="53" t="s">
        <v>456</v>
      </c>
      <c r="B21" s="167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</row>
    <row r="22" spans="1:7" x14ac:dyDescent="0.25">
      <c r="A22" s="53" t="s">
        <v>457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</row>
    <row r="23" spans="1:7" x14ac:dyDescent="0.25">
      <c r="A23" s="53" t="s">
        <v>458</v>
      </c>
      <c r="B23" s="167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</row>
    <row r="24" spans="1:7" x14ac:dyDescent="0.25">
      <c r="A24" s="53" t="s">
        <v>459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</row>
    <row r="25" spans="1:7" x14ac:dyDescent="0.25">
      <c r="A25" s="53" t="s">
        <v>460</v>
      </c>
      <c r="B25" s="167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</row>
    <row r="26" spans="1:7" x14ac:dyDescent="0.25">
      <c r="A26" s="53" t="s">
        <v>464</v>
      </c>
      <c r="B26" s="167">
        <v>0</v>
      </c>
      <c r="C26" s="167">
        <v>0</v>
      </c>
      <c r="D26" s="167">
        <v>0</v>
      </c>
      <c r="E26" s="167">
        <v>0</v>
      </c>
      <c r="F26" s="167">
        <v>0</v>
      </c>
      <c r="G26" s="167">
        <v>0</v>
      </c>
    </row>
    <row r="27" spans="1:7" x14ac:dyDescent="0.25">
      <c r="A27" s="53" t="s">
        <v>462</v>
      </c>
      <c r="B27" s="167">
        <v>0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89" t="s">
        <v>3292</v>
      </c>
      <c r="B32" s="289"/>
      <c r="C32" s="289"/>
      <c r="D32" s="289"/>
      <c r="E32" s="289"/>
      <c r="F32" s="289"/>
      <c r="G32" s="289"/>
    </row>
    <row r="33" spans="1:7" x14ac:dyDescent="0.25">
      <c r="A33" s="289" t="s">
        <v>3293</v>
      </c>
      <c r="B33" s="289"/>
      <c r="C33" s="289"/>
      <c r="D33" s="289"/>
      <c r="E33" s="289"/>
      <c r="F33" s="289"/>
      <c r="G33" s="28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B7" sqref="B7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69" t="s">
        <v>495</v>
      </c>
      <c r="B1" s="269"/>
      <c r="C1" s="269"/>
      <c r="D1" s="269"/>
      <c r="E1" s="269"/>
      <c r="F1" s="269"/>
      <c r="G1" s="111"/>
    </row>
    <row r="2" spans="1:7" ht="14.25" x14ac:dyDescent="0.45">
      <c r="A2" s="257" t="str">
        <f>ENTE_PUBLICO</f>
        <v>Sistema para el Desarrollo Integral de la Familia del Municipio de Salamanca, Gto., Gobierno del Estado de Guanajuato</v>
      </c>
      <c r="B2" s="258"/>
      <c r="C2" s="258"/>
      <c r="D2" s="258"/>
      <c r="E2" s="258"/>
      <c r="F2" s="259"/>
    </row>
    <row r="3" spans="1:7" ht="14.25" x14ac:dyDescent="0.45">
      <c r="A3" s="266" t="s">
        <v>496</v>
      </c>
      <c r="B3" s="267"/>
      <c r="C3" s="267"/>
      <c r="D3" s="267"/>
      <c r="E3" s="267"/>
      <c r="F3" s="268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 t="s">
        <v>3305</v>
      </c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x14ac:dyDescent="0.25">
      <c r="A25" s="136" t="s">
        <v>518</v>
      </c>
      <c r="B25" s="146"/>
      <c r="C25" s="60"/>
      <c r="D25" s="60"/>
      <c r="E25" s="60"/>
      <c r="F25" s="60"/>
    </row>
    <row r="26" spans="1:6" x14ac:dyDescent="0.25">
      <c r="A26" s="137"/>
      <c r="B26" s="54"/>
      <c r="C26" s="54"/>
      <c r="D26" s="54"/>
      <c r="E26" s="54"/>
      <c r="F26" s="54"/>
    </row>
    <row r="27" spans="1:6" x14ac:dyDescent="0.25">
      <c r="A27" s="135" t="s">
        <v>519</v>
      </c>
      <c r="B27" s="54"/>
      <c r="C27" s="54"/>
      <c r="D27" s="54"/>
      <c r="E27" s="54"/>
      <c r="F27" s="54"/>
    </row>
    <row r="28" spans="1:6" x14ac:dyDescent="0.25">
      <c r="A28" s="136" t="s">
        <v>520</v>
      </c>
      <c r="B28" s="60"/>
      <c r="C28" s="60"/>
      <c r="D28" s="60"/>
      <c r="E28" s="60"/>
      <c r="F28" s="60"/>
    </row>
    <row r="29" spans="1:6" x14ac:dyDescent="0.2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x14ac:dyDescent="0.25">
      <c r="A31" s="136" t="s">
        <v>506</v>
      </c>
      <c r="B31" s="60"/>
      <c r="C31" s="60"/>
      <c r="D31" s="60"/>
      <c r="E31" s="60"/>
      <c r="F31" s="60"/>
    </row>
    <row r="32" spans="1:6" x14ac:dyDescent="0.25">
      <c r="A32" s="136" t="s">
        <v>510</v>
      </c>
      <c r="B32" s="60"/>
      <c r="C32" s="60"/>
      <c r="D32" s="60"/>
      <c r="E32" s="60"/>
      <c r="F32" s="60"/>
    </row>
    <row r="33" spans="1:6" x14ac:dyDescent="0.25">
      <c r="A33" s="136" t="s">
        <v>522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 t="str">
        <f>'Formato 8'!B6</f>
        <v>sin informacion que revelar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8" zoomScale="70" zoomScaleNormal="70" workbookViewId="0">
      <selection activeCell="F80" sqref="F8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69" t="s">
        <v>545</v>
      </c>
      <c r="B1" s="269"/>
      <c r="C1" s="269"/>
      <c r="D1" s="269"/>
      <c r="E1" s="269"/>
      <c r="F1" s="269"/>
    </row>
    <row r="2" spans="1:6" ht="14.25" x14ac:dyDescent="0.45">
      <c r="A2" s="257" t="str">
        <f>ENTE_PUBLICO_A</f>
        <v>Sistema para el Desarrollo Integral de la Familia del Municipio de Salamanca, Gto., Gobierno del Estado de Guanajuato (a)</v>
      </c>
      <c r="B2" s="258"/>
      <c r="C2" s="258"/>
      <c r="D2" s="258"/>
      <c r="E2" s="258"/>
      <c r="F2" s="259"/>
    </row>
    <row r="3" spans="1:6" x14ac:dyDescent="0.25">
      <c r="A3" s="260" t="s">
        <v>117</v>
      </c>
      <c r="B3" s="261"/>
      <c r="C3" s="261"/>
      <c r="D3" s="261"/>
      <c r="E3" s="261"/>
      <c r="F3" s="262"/>
    </row>
    <row r="4" spans="1:6" ht="14.25" x14ac:dyDescent="0.45">
      <c r="A4" s="263" t="str">
        <f>PERIODO_INFORME</f>
        <v>Al 31 de diciembre de 2018 y al 30 de marzo de 2019 (b)</v>
      </c>
      <c r="B4" s="264"/>
      <c r="C4" s="264"/>
      <c r="D4" s="264"/>
      <c r="E4" s="264"/>
      <c r="F4" s="265"/>
    </row>
    <row r="5" spans="1:6" ht="14.25" x14ac:dyDescent="0.45">
      <c r="A5" s="266" t="s">
        <v>118</v>
      </c>
      <c r="B5" s="267"/>
      <c r="C5" s="267"/>
      <c r="D5" s="267"/>
      <c r="E5" s="267"/>
      <c r="F5" s="268"/>
    </row>
    <row r="6" spans="1:6" s="3" customFormat="1" ht="28.5" x14ac:dyDescent="0.45">
      <c r="A6" s="132" t="s">
        <v>3284</v>
      </c>
      <c r="B6" s="133" t="str">
        <f>ANIO</f>
        <v>2019 (d)</v>
      </c>
      <c r="C6" s="130" t="str">
        <f>ULTIMO</f>
        <v>31 de diciembre de 2018 (e)</v>
      </c>
      <c r="D6" s="134" t="s">
        <v>0</v>
      </c>
      <c r="E6" s="133" t="str">
        <f>ANIO</f>
        <v>2019 (d)</v>
      </c>
      <c r="F6" s="130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2248041.04</v>
      </c>
      <c r="C9" s="60">
        <f>SUM(C10:C16)</f>
        <v>1420536.45</v>
      </c>
      <c r="D9" s="100" t="s">
        <v>54</v>
      </c>
      <c r="E9" s="60">
        <f>SUM(E10:E18)</f>
        <v>186779.88</v>
      </c>
      <c r="F9" s="60">
        <f>SUM(F10:F18)</f>
        <v>754362.51</v>
      </c>
    </row>
    <row r="10" spans="1:6" ht="14.25" customHeight="1" x14ac:dyDescent="0.25">
      <c r="A10" s="96" t="s">
        <v>4</v>
      </c>
      <c r="B10" s="149">
        <v>6230.89</v>
      </c>
      <c r="C10" s="149">
        <v>3941</v>
      </c>
      <c r="D10" s="101" t="s">
        <v>55</v>
      </c>
      <c r="E10" s="161">
        <v>5311.11</v>
      </c>
      <c r="F10" s="161">
        <v>347607.17</v>
      </c>
    </row>
    <row r="11" spans="1:6" x14ac:dyDescent="0.25">
      <c r="A11" s="96" t="s">
        <v>5</v>
      </c>
      <c r="B11" s="148"/>
      <c r="C11" s="148"/>
      <c r="D11" s="101" t="s">
        <v>56</v>
      </c>
      <c r="E11" s="161">
        <v>36202.21</v>
      </c>
      <c r="F11" s="161">
        <v>77732.100000000006</v>
      </c>
    </row>
    <row r="12" spans="1:6" x14ac:dyDescent="0.25">
      <c r="A12" s="96" t="s">
        <v>6</v>
      </c>
      <c r="B12" s="149">
        <v>2241810.15</v>
      </c>
      <c r="C12" s="149">
        <v>1416595.45</v>
      </c>
      <c r="D12" s="101" t="s">
        <v>57</v>
      </c>
      <c r="E12" s="160"/>
      <c r="F12" s="160"/>
    </row>
    <row r="13" spans="1:6" ht="14.25" customHeight="1" x14ac:dyDescent="0.25">
      <c r="A13" s="96" t="s">
        <v>7</v>
      </c>
      <c r="B13" s="148"/>
      <c r="C13" s="148"/>
      <c r="D13" s="101" t="s">
        <v>58</v>
      </c>
      <c r="E13" s="160"/>
      <c r="F13" s="160"/>
    </row>
    <row r="14" spans="1:6" x14ac:dyDescent="0.25">
      <c r="A14" s="96" t="s">
        <v>8</v>
      </c>
      <c r="B14" s="148"/>
      <c r="C14" s="148"/>
      <c r="D14" s="101" t="s">
        <v>59</v>
      </c>
      <c r="E14" s="161">
        <v>0</v>
      </c>
      <c r="F14" s="161">
        <v>0</v>
      </c>
    </row>
    <row r="15" spans="1:6" x14ac:dyDescent="0.25">
      <c r="A15" s="96" t="s">
        <v>9</v>
      </c>
      <c r="B15" s="148"/>
      <c r="C15" s="148"/>
      <c r="D15" s="101" t="s">
        <v>60</v>
      </c>
      <c r="E15" s="160"/>
      <c r="F15" s="160"/>
    </row>
    <row r="16" spans="1:6" ht="14.25" customHeight="1" x14ac:dyDescent="0.25">
      <c r="A16" s="96" t="s">
        <v>10</v>
      </c>
      <c r="B16" s="148"/>
      <c r="C16" s="148"/>
      <c r="D16" s="101" t="s">
        <v>61</v>
      </c>
      <c r="E16" s="161">
        <v>145264.81</v>
      </c>
      <c r="F16" s="161">
        <v>329021.64</v>
      </c>
    </row>
    <row r="17" spans="1:6" x14ac:dyDescent="0.25">
      <c r="A17" s="95" t="s">
        <v>11</v>
      </c>
      <c r="B17" s="60">
        <f>SUM(B18:B24)</f>
        <v>583486.91</v>
      </c>
      <c r="C17" s="60">
        <f>SUM(C18:C24)</f>
        <v>570859.11</v>
      </c>
      <c r="D17" s="101" t="s">
        <v>62</v>
      </c>
      <c r="E17" s="160"/>
      <c r="F17" s="160"/>
    </row>
    <row r="18" spans="1:6" x14ac:dyDescent="0.25">
      <c r="A18" s="97" t="s">
        <v>12</v>
      </c>
      <c r="B18" s="150"/>
      <c r="C18" s="150"/>
      <c r="D18" s="101" t="s">
        <v>63</v>
      </c>
      <c r="E18" s="161">
        <v>1.75</v>
      </c>
      <c r="F18" s="161">
        <v>1.6</v>
      </c>
    </row>
    <row r="19" spans="1:6" ht="14.25" customHeight="1" x14ac:dyDescent="0.25">
      <c r="A19" s="97" t="s">
        <v>13</v>
      </c>
      <c r="B19" s="151">
        <v>321653.84000000003</v>
      </c>
      <c r="C19" s="151">
        <v>315264.34000000003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1">
        <v>151199.87</v>
      </c>
      <c r="C20" s="151">
        <v>147003.17000000001</v>
      </c>
      <c r="D20" s="101" t="s">
        <v>65</v>
      </c>
      <c r="E20" s="162">
        <v>0</v>
      </c>
      <c r="F20" s="162">
        <v>0</v>
      </c>
    </row>
    <row r="21" spans="1:6" x14ac:dyDescent="0.25">
      <c r="A21" s="97" t="s">
        <v>15</v>
      </c>
      <c r="B21" s="150"/>
      <c r="C21" s="150"/>
      <c r="D21" s="101" t="s">
        <v>66</v>
      </c>
      <c r="E21" s="162">
        <v>0</v>
      </c>
      <c r="F21" s="162">
        <v>0</v>
      </c>
    </row>
    <row r="22" spans="1:6" x14ac:dyDescent="0.25">
      <c r="A22" s="97" t="s">
        <v>16</v>
      </c>
      <c r="B22" s="151">
        <v>24334.59</v>
      </c>
      <c r="C22" s="151">
        <v>14534.59</v>
      </c>
      <c r="D22" s="101" t="s">
        <v>67</v>
      </c>
      <c r="E22" s="162">
        <v>0</v>
      </c>
      <c r="F22" s="162">
        <v>0</v>
      </c>
    </row>
    <row r="23" spans="1:6" x14ac:dyDescent="0.25">
      <c r="A23" s="97" t="s">
        <v>17</v>
      </c>
      <c r="B23" s="150"/>
      <c r="C23" s="15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1">
        <v>86298.61</v>
      </c>
      <c r="C24" s="151">
        <v>94057.01</v>
      </c>
      <c r="D24" s="101" t="s">
        <v>69</v>
      </c>
      <c r="E24" s="162">
        <v>0</v>
      </c>
      <c r="F24" s="162">
        <v>0</v>
      </c>
    </row>
    <row r="25" spans="1:6" x14ac:dyDescent="0.25">
      <c r="A25" s="95" t="s">
        <v>19</v>
      </c>
      <c r="B25" s="60">
        <f>SUM(B26:B30)</f>
        <v>21582.71</v>
      </c>
      <c r="C25" s="60">
        <f>SUM(C26:C30)</f>
        <v>21308.95</v>
      </c>
      <c r="D25" s="101" t="s">
        <v>70</v>
      </c>
      <c r="E25" s="162">
        <v>0</v>
      </c>
      <c r="F25" s="162">
        <v>0</v>
      </c>
    </row>
    <row r="26" spans="1:6" x14ac:dyDescent="0.25">
      <c r="A26" s="97" t="s">
        <v>20</v>
      </c>
      <c r="B26" s="153">
        <v>428.95</v>
      </c>
      <c r="C26" s="153">
        <v>428.95</v>
      </c>
      <c r="D26" s="100" t="s">
        <v>71</v>
      </c>
      <c r="E26" s="162">
        <v>0</v>
      </c>
      <c r="F26" s="162">
        <v>0</v>
      </c>
    </row>
    <row r="27" spans="1:6" x14ac:dyDescent="0.25">
      <c r="A27" s="97" t="s">
        <v>21</v>
      </c>
      <c r="B27" s="153">
        <v>21153.759999999998</v>
      </c>
      <c r="C27" s="153">
        <v>20880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2"/>
      <c r="C28" s="152"/>
      <c r="D28" s="101" t="s">
        <v>73</v>
      </c>
      <c r="E28" s="162">
        <v>0</v>
      </c>
      <c r="F28" s="162">
        <v>0</v>
      </c>
    </row>
    <row r="29" spans="1:6" x14ac:dyDescent="0.25">
      <c r="A29" s="97" t="s">
        <v>23</v>
      </c>
      <c r="B29" s="152"/>
      <c r="C29" s="152"/>
      <c r="D29" s="101" t="s">
        <v>74</v>
      </c>
      <c r="E29" s="162">
        <v>0</v>
      </c>
      <c r="F29" s="162">
        <v>0</v>
      </c>
    </row>
    <row r="30" spans="1:6" x14ac:dyDescent="0.25">
      <c r="A30" s="97" t="s">
        <v>24</v>
      </c>
      <c r="B30" s="152"/>
      <c r="C30" s="152"/>
      <c r="D30" s="101" t="s">
        <v>75</v>
      </c>
      <c r="E30" s="162">
        <v>0</v>
      </c>
      <c r="F30" s="162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>
        <v>0</v>
      </c>
      <c r="C32" s="155">
        <v>0</v>
      </c>
      <c r="D32" s="101" t="s">
        <v>77</v>
      </c>
      <c r="E32" s="162">
        <v>0</v>
      </c>
      <c r="F32" s="162">
        <v>0</v>
      </c>
    </row>
    <row r="33" spans="1:6" x14ac:dyDescent="0.25">
      <c r="A33" s="97" t="s">
        <v>27</v>
      </c>
      <c r="B33" s="154"/>
      <c r="C33" s="154"/>
      <c r="D33" s="101" t="s">
        <v>78</v>
      </c>
      <c r="E33" s="162">
        <v>0</v>
      </c>
      <c r="F33" s="162">
        <v>0</v>
      </c>
    </row>
    <row r="34" spans="1:6" x14ac:dyDescent="0.25">
      <c r="A34" s="97" t="s">
        <v>28</v>
      </c>
      <c r="B34" s="154"/>
      <c r="C34" s="154"/>
      <c r="D34" s="101" t="s">
        <v>79</v>
      </c>
      <c r="E34" s="162">
        <v>0</v>
      </c>
      <c r="F34" s="162">
        <v>0</v>
      </c>
    </row>
    <row r="35" spans="1:6" x14ac:dyDescent="0.25">
      <c r="A35" s="97" t="s">
        <v>29</v>
      </c>
      <c r="B35" s="154"/>
      <c r="C35" s="154"/>
      <c r="D35" s="101" t="s">
        <v>80</v>
      </c>
      <c r="E35" s="162">
        <v>0</v>
      </c>
      <c r="F35" s="162">
        <v>0</v>
      </c>
    </row>
    <row r="36" spans="1:6" x14ac:dyDescent="0.25">
      <c r="A36" s="97" t="s">
        <v>30</v>
      </c>
      <c r="B36" s="154"/>
      <c r="C36" s="154"/>
      <c r="D36" s="101" t="s">
        <v>81</v>
      </c>
      <c r="E36" s="162">
        <v>0</v>
      </c>
      <c r="F36" s="162">
        <v>0</v>
      </c>
    </row>
    <row r="37" spans="1:6" x14ac:dyDescent="0.25">
      <c r="A37" s="95" t="s">
        <v>31</v>
      </c>
      <c r="B37" s="156">
        <v>0</v>
      </c>
      <c r="C37" s="156">
        <v>0</v>
      </c>
      <c r="D37" s="101" t="s">
        <v>82</v>
      </c>
      <c r="E37" s="162">
        <v>0</v>
      </c>
      <c r="F37" s="162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7">
        <v>0</v>
      </c>
      <c r="C39" s="157">
        <v>0</v>
      </c>
      <c r="D39" s="101" t="s">
        <v>84</v>
      </c>
      <c r="E39" s="162">
        <v>0</v>
      </c>
      <c r="F39" s="162">
        <v>0</v>
      </c>
    </row>
    <row r="40" spans="1:6" x14ac:dyDescent="0.25">
      <c r="A40" s="97" t="s">
        <v>33</v>
      </c>
      <c r="B40" s="157">
        <v>0</v>
      </c>
      <c r="C40" s="157">
        <v>0</v>
      </c>
      <c r="D40" s="101" t="s">
        <v>85</v>
      </c>
      <c r="E40" s="162">
        <v>0</v>
      </c>
      <c r="F40" s="162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2">
        <v>0</v>
      </c>
      <c r="F41" s="162">
        <v>0</v>
      </c>
    </row>
    <row r="42" spans="1:6" x14ac:dyDescent="0.25">
      <c r="A42" s="97" t="s">
        <v>35</v>
      </c>
      <c r="B42" s="158"/>
      <c r="C42" s="15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8"/>
      <c r="C43" s="158"/>
      <c r="D43" s="101" t="s">
        <v>88</v>
      </c>
      <c r="E43" s="162">
        <v>0</v>
      </c>
      <c r="F43" s="162">
        <v>0</v>
      </c>
    </row>
    <row r="44" spans="1:6" x14ac:dyDescent="0.25">
      <c r="A44" s="97" t="s">
        <v>37</v>
      </c>
      <c r="B44" s="158"/>
      <c r="C44" s="158"/>
      <c r="D44" s="101" t="s">
        <v>89</v>
      </c>
      <c r="E44" s="162">
        <v>0</v>
      </c>
      <c r="F44" s="162">
        <v>0</v>
      </c>
    </row>
    <row r="45" spans="1:6" x14ac:dyDescent="0.25">
      <c r="A45" s="97" t="s">
        <v>38</v>
      </c>
      <c r="B45" s="158"/>
      <c r="C45" s="158"/>
      <c r="D45" s="101" t="s">
        <v>90</v>
      </c>
      <c r="E45" s="162">
        <v>0</v>
      </c>
      <c r="F45" s="162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2853110.66</v>
      </c>
      <c r="C47" s="61">
        <f>C9+C17+C25+C31+C38+C41</f>
        <v>2012704.51</v>
      </c>
      <c r="D47" s="99" t="s">
        <v>91</v>
      </c>
      <c r="E47" s="61">
        <f>E9+E19+E23+E26+E27+E31+E38+E42</f>
        <v>186779.88</v>
      </c>
      <c r="F47" s="61">
        <f>F9+F19+F23+F26+F27+F31+F38+F42</f>
        <v>754362.51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9">
        <v>0</v>
      </c>
      <c r="C50" s="159">
        <v>0</v>
      </c>
      <c r="D50" s="100" t="s">
        <v>93</v>
      </c>
      <c r="E50" s="163">
        <v>0</v>
      </c>
      <c r="F50" s="163">
        <v>0</v>
      </c>
    </row>
    <row r="51" spans="1:6" x14ac:dyDescent="0.25">
      <c r="A51" s="95" t="s">
        <v>42</v>
      </c>
      <c r="B51" s="159">
        <v>0</v>
      </c>
      <c r="C51" s="159">
        <v>0</v>
      </c>
      <c r="D51" s="100" t="s">
        <v>94</v>
      </c>
      <c r="E51" s="163">
        <v>0</v>
      </c>
      <c r="F51" s="163">
        <v>0</v>
      </c>
    </row>
    <row r="52" spans="1:6" x14ac:dyDescent="0.25">
      <c r="A52" s="95" t="s">
        <v>43</v>
      </c>
      <c r="B52" s="159">
        <v>178119.1</v>
      </c>
      <c r="C52" s="159">
        <v>178119.1</v>
      </c>
      <c r="D52" s="100" t="s">
        <v>95</v>
      </c>
      <c r="E52" s="163">
        <v>0</v>
      </c>
      <c r="F52" s="163">
        <v>0</v>
      </c>
    </row>
    <row r="53" spans="1:6" x14ac:dyDescent="0.25">
      <c r="A53" s="95" t="s">
        <v>44</v>
      </c>
      <c r="B53" s="159">
        <v>4809400.01</v>
      </c>
      <c r="C53" s="159">
        <v>4586983.5199999996</v>
      </c>
      <c r="D53" s="100" t="s">
        <v>96</v>
      </c>
      <c r="E53" s="163">
        <v>0</v>
      </c>
      <c r="F53" s="163">
        <v>0</v>
      </c>
    </row>
    <row r="54" spans="1:6" x14ac:dyDescent="0.25">
      <c r="A54" s="95" t="s">
        <v>45</v>
      </c>
      <c r="B54" s="159">
        <v>145502</v>
      </c>
      <c r="C54" s="159">
        <v>145502</v>
      </c>
      <c r="D54" s="100" t="s">
        <v>97</v>
      </c>
      <c r="E54" s="163">
        <v>0</v>
      </c>
      <c r="F54" s="163">
        <v>0</v>
      </c>
    </row>
    <row r="55" spans="1:6" x14ac:dyDescent="0.25">
      <c r="A55" s="95" t="s">
        <v>46</v>
      </c>
      <c r="B55" s="159">
        <v>-3191955.44</v>
      </c>
      <c r="C55" s="159">
        <v>-3191955.44</v>
      </c>
      <c r="D55" s="37" t="s">
        <v>98</v>
      </c>
      <c r="E55" s="163">
        <v>0</v>
      </c>
      <c r="F55" s="163">
        <v>0</v>
      </c>
    </row>
    <row r="56" spans="1:6" x14ac:dyDescent="0.25">
      <c r="A56" s="95" t="s">
        <v>47</v>
      </c>
      <c r="B56" s="159">
        <v>0</v>
      </c>
      <c r="C56" s="159">
        <v>0</v>
      </c>
      <c r="D56" s="54"/>
      <c r="E56" s="54"/>
      <c r="F56" s="54"/>
    </row>
    <row r="57" spans="1:6" x14ac:dyDescent="0.25">
      <c r="A57" s="95" t="s">
        <v>48</v>
      </c>
      <c r="B57" s="159">
        <v>0</v>
      </c>
      <c r="C57" s="15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9">
        <v>0</v>
      </c>
      <c r="C58" s="15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186779.88</v>
      </c>
      <c r="F59" s="61">
        <f>F47+F57</f>
        <v>754362.51</v>
      </c>
    </row>
    <row r="60" spans="1:6" x14ac:dyDescent="0.25">
      <c r="A60" s="55" t="s">
        <v>50</v>
      </c>
      <c r="B60" s="61">
        <f>SUM(B50:B58)</f>
        <v>1941065.6699999995</v>
      </c>
      <c r="C60" s="61">
        <f>SUM(C50:C58)</f>
        <v>1718649.1799999992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4794176.33</v>
      </c>
      <c r="C62" s="61">
        <f>SUM(C47+C60)</f>
        <v>3731353.6899999995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63">
        <v>0</v>
      </c>
      <c r="F64" s="163">
        <v>0</v>
      </c>
    </row>
    <row r="65" spans="1:6" x14ac:dyDescent="0.25">
      <c r="A65" s="54"/>
      <c r="B65" s="54"/>
      <c r="C65" s="54"/>
      <c r="D65" s="41" t="s">
        <v>104</v>
      </c>
      <c r="E65" s="163">
        <v>0</v>
      </c>
      <c r="F65" s="163">
        <v>0</v>
      </c>
    </row>
    <row r="66" spans="1:6" x14ac:dyDescent="0.25">
      <c r="A66" s="54"/>
      <c r="B66" s="54"/>
      <c r="C66" s="54"/>
      <c r="D66" s="103" t="s">
        <v>105</v>
      </c>
      <c r="E66" s="163">
        <v>0</v>
      </c>
      <c r="F66" s="163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4607396.45</v>
      </c>
      <c r="F68" s="77">
        <f>SUM(F69:F73)</f>
        <v>2976991.18</v>
      </c>
    </row>
    <row r="69" spans="1:6" x14ac:dyDescent="0.25">
      <c r="A69" s="12"/>
      <c r="B69" s="54"/>
      <c r="C69" s="54"/>
      <c r="D69" s="103" t="s">
        <v>107</v>
      </c>
      <c r="E69" s="163">
        <v>1630405.27</v>
      </c>
      <c r="F69" s="163">
        <v>606218.81000000006</v>
      </c>
    </row>
    <row r="70" spans="1:6" x14ac:dyDescent="0.25">
      <c r="A70" s="12"/>
      <c r="B70" s="54"/>
      <c r="C70" s="54"/>
      <c r="D70" s="103" t="s">
        <v>108</v>
      </c>
      <c r="E70" s="163">
        <v>2976991.18</v>
      </c>
      <c r="F70" s="163">
        <v>2370772.37</v>
      </c>
    </row>
    <row r="71" spans="1:6" x14ac:dyDescent="0.25">
      <c r="A71" s="12"/>
      <c r="B71" s="54"/>
      <c r="C71" s="54"/>
      <c r="D71" s="103" t="s">
        <v>109</v>
      </c>
      <c r="E71" s="163">
        <v>0</v>
      </c>
      <c r="F71" s="163">
        <v>0</v>
      </c>
    </row>
    <row r="72" spans="1:6" x14ac:dyDescent="0.25">
      <c r="A72" s="12"/>
      <c r="B72" s="54"/>
      <c r="C72" s="54"/>
      <c r="D72" s="103" t="s">
        <v>110</v>
      </c>
      <c r="E72" s="163">
        <v>0</v>
      </c>
      <c r="F72" s="163">
        <v>0</v>
      </c>
    </row>
    <row r="73" spans="1:6" x14ac:dyDescent="0.25">
      <c r="A73" s="12"/>
      <c r="B73" s="54"/>
      <c r="C73" s="54"/>
      <c r="D73" s="103" t="s">
        <v>111</v>
      </c>
      <c r="E73" s="163">
        <v>0</v>
      </c>
      <c r="F73" s="163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63">
        <v>0</v>
      </c>
      <c r="F76" s="163">
        <v>0</v>
      </c>
    </row>
    <row r="77" spans="1:6" x14ac:dyDescent="0.25">
      <c r="A77" s="12"/>
      <c r="B77" s="54"/>
      <c r="C77" s="54"/>
      <c r="D77" s="100" t="s">
        <v>114</v>
      </c>
      <c r="E77" s="163">
        <v>0</v>
      </c>
      <c r="F77" s="163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4607396.45</v>
      </c>
      <c r="F79" s="61">
        <f>F63+F68+F75</f>
        <v>2976991.18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4794176.33</v>
      </c>
      <c r="F81" s="61">
        <f>F59+F79</f>
        <v>3731353.6900000004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2248041.04</v>
      </c>
      <c r="Q4" s="18">
        <f>'Formato 1'!C9</f>
        <v>1420536.45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6230.89</v>
      </c>
      <c r="Q5" s="18">
        <f>'Formato 1'!C10</f>
        <v>3941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2241810.15</v>
      </c>
      <c r="Q7" s="18">
        <f>'Formato 1'!C12</f>
        <v>1416595.45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583486.91</v>
      </c>
      <c r="Q12" s="18">
        <f>'Formato 1'!C17</f>
        <v>570859.11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321653.84000000003</v>
      </c>
      <c r="Q14" s="18">
        <f>'Formato 1'!C19</f>
        <v>315264.34000000003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151199.87</v>
      </c>
      <c r="Q15" s="18">
        <f>'Formato 1'!C20</f>
        <v>147003.17000000001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24334.59</v>
      </c>
      <c r="Q17" s="18">
        <f>'Formato 1'!C22</f>
        <v>14534.59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86298.61</v>
      </c>
      <c r="Q19" s="18">
        <f>'Formato 1'!C24</f>
        <v>94057.01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21582.71</v>
      </c>
      <c r="Q20" s="18">
        <f>'Formato 1'!C25</f>
        <v>21308.95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428.95</v>
      </c>
      <c r="Q21" s="18">
        <f>'Formato 1'!C26</f>
        <v>428.95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21153.759999999998</v>
      </c>
      <c r="Q22" s="18">
        <f>'Formato 1'!C27</f>
        <v>20880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2853110.66</v>
      </c>
      <c r="Q42" s="18">
        <f>'Formato 1'!C47</f>
        <v>2012704.51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178119.1</v>
      </c>
      <c r="Q46">
        <f>'Formato 1'!C52</f>
        <v>178119.1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4809400.01</v>
      </c>
      <c r="Q47">
        <f>'Formato 1'!C53</f>
        <v>4586983.5199999996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145502</v>
      </c>
      <c r="Q48">
        <f>'Formato 1'!C54</f>
        <v>145502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-3191955.44</v>
      </c>
      <c r="Q49">
        <f>'Formato 1'!C55</f>
        <v>-3191955.44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1941065.6699999995</v>
      </c>
      <c r="Q53">
        <f>'Formato 1'!C60</f>
        <v>1718649.1799999992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4794176.33</v>
      </c>
      <c r="Q54">
        <f>'Formato 1'!C62</f>
        <v>3731353.6899999995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186779.88</v>
      </c>
      <c r="Q57">
        <f>'Formato 1'!F9</f>
        <v>754362.51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5311.11</v>
      </c>
      <c r="Q58">
        <f>'Formato 1'!F10</f>
        <v>347607.17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36202.21</v>
      </c>
      <c r="Q59">
        <f>'Formato 1'!F11</f>
        <v>77732.100000000006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145264.81</v>
      </c>
      <c r="Q64">
        <f>'Formato 1'!F16</f>
        <v>329021.64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1.75</v>
      </c>
      <c r="Q66">
        <f>'Formato 1'!F18</f>
        <v>1.6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186779.88</v>
      </c>
      <c r="Q95">
        <f>'Formato 1'!F47</f>
        <v>754362.51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186779.88</v>
      </c>
      <c r="Q104">
        <f>'Formato 1'!F59</f>
        <v>754362.51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4607396.45</v>
      </c>
      <c r="Q110">
        <f>'Formato 1'!F68</f>
        <v>2976991.18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1630405.27</v>
      </c>
      <c r="Q111">
        <f>'Formato 1'!F69</f>
        <v>606218.81000000006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2976991.18</v>
      </c>
      <c r="Q112">
        <f>'Formato 1'!F70</f>
        <v>2370772.37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4607396.45</v>
      </c>
      <c r="Q119">
        <f>'Formato 1'!F79</f>
        <v>2976991.18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4794176.33</v>
      </c>
      <c r="Q120">
        <f>'Formato 1'!F81</f>
        <v>3731353.6900000004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70" zoomScaleNormal="70" workbookViewId="0">
      <selection activeCell="A40" sqref="A4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71" t="s">
        <v>544</v>
      </c>
      <c r="B1" s="271"/>
      <c r="C1" s="271"/>
      <c r="D1" s="271"/>
      <c r="E1" s="271"/>
      <c r="F1" s="271"/>
      <c r="G1" s="271"/>
      <c r="H1" s="271"/>
    </row>
    <row r="2" spans="1:9" ht="14.25" x14ac:dyDescent="0.45">
      <c r="A2" s="257" t="str">
        <f>ENTE_PUBLICO_A</f>
        <v>Sistema para el Desarrollo Integral de la Familia del Municipio de Salamanca, Gto., Gobierno del Estado de Guanajuato (a)</v>
      </c>
      <c r="B2" s="258"/>
      <c r="C2" s="258"/>
      <c r="D2" s="258"/>
      <c r="E2" s="258"/>
      <c r="F2" s="258"/>
      <c r="G2" s="258"/>
      <c r="H2" s="259"/>
    </row>
    <row r="3" spans="1:9" x14ac:dyDescent="0.25">
      <c r="A3" s="260" t="s">
        <v>120</v>
      </c>
      <c r="B3" s="261"/>
      <c r="C3" s="261"/>
      <c r="D3" s="261"/>
      <c r="E3" s="261"/>
      <c r="F3" s="261"/>
      <c r="G3" s="261"/>
      <c r="H3" s="262"/>
    </row>
    <row r="4" spans="1:9" ht="14.25" x14ac:dyDescent="0.45">
      <c r="A4" s="263" t="str">
        <f>PERIODO_INFORME</f>
        <v>Al 31 de diciembre de 2018 y al 30 de marzo de 2019 (b)</v>
      </c>
      <c r="B4" s="264"/>
      <c r="C4" s="264"/>
      <c r="D4" s="264"/>
      <c r="E4" s="264"/>
      <c r="F4" s="264"/>
      <c r="G4" s="264"/>
      <c r="H4" s="265"/>
    </row>
    <row r="5" spans="1:9" ht="14.25" x14ac:dyDescent="0.45">
      <c r="A5" s="266" t="s">
        <v>118</v>
      </c>
      <c r="B5" s="267"/>
      <c r="C5" s="267"/>
      <c r="D5" s="267"/>
      <c r="E5" s="267"/>
      <c r="F5" s="267"/>
      <c r="G5" s="267"/>
      <c r="H5" s="268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f t="shared" ref="C14:H14" si="3">SUM(C15:C17)</f>
        <v>0</v>
      </c>
      <c r="D14" s="60">
        <f t="shared" si="3"/>
        <v>0</v>
      </c>
      <c r="E14" s="60">
        <f t="shared" si="3"/>
        <v>0</v>
      </c>
      <c r="F14" s="60">
        <v>0</v>
      </c>
      <c r="G14" s="60">
        <f t="shared" si="3"/>
        <v>0</v>
      </c>
      <c r="H14" s="60">
        <f t="shared" si="3"/>
        <v>0</v>
      </c>
    </row>
    <row r="15" spans="1:9" x14ac:dyDescent="0.25">
      <c r="A15" s="108" t="s">
        <v>134</v>
      </c>
      <c r="B15" s="60">
        <v>0</v>
      </c>
      <c r="C15" s="60">
        <f t="shared" ref="C15:H15" si="4">SUM(C16:C18)</f>
        <v>0</v>
      </c>
      <c r="D15" s="60">
        <f t="shared" si="4"/>
        <v>0</v>
      </c>
      <c r="E15" s="60">
        <f t="shared" si="4"/>
        <v>0</v>
      </c>
      <c r="F15" s="60">
        <v>0</v>
      </c>
      <c r="G15" s="60">
        <f t="shared" si="4"/>
        <v>0</v>
      </c>
      <c r="H15" s="60">
        <f t="shared" si="4"/>
        <v>0</v>
      </c>
    </row>
    <row r="16" spans="1:9" ht="14.25" x14ac:dyDescent="0.45">
      <c r="A16" s="108" t="s">
        <v>135</v>
      </c>
      <c r="B16" s="60">
        <v>0</v>
      </c>
      <c r="C16" s="60">
        <f t="shared" ref="C16:H16" si="5">SUM(C17:C19)</f>
        <v>0</v>
      </c>
      <c r="D16" s="60">
        <f t="shared" si="5"/>
        <v>0</v>
      </c>
      <c r="E16" s="60">
        <f t="shared" si="5"/>
        <v>0</v>
      </c>
      <c r="F16" s="60">
        <v>0</v>
      </c>
      <c r="G16" s="60">
        <f t="shared" si="5"/>
        <v>0</v>
      </c>
      <c r="H16" s="60">
        <f t="shared" si="5"/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1"/>
      <c r="D18" s="131"/>
      <c r="E18" s="131"/>
      <c r="F18" s="61">
        <v>0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6">C8+C18</f>
        <v>0</v>
      </c>
      <c r="D20" s="61">
        <f t="shared" si="6"/>
        <v>0</v>
      </c>
      <c r="E20" s="61">
        <f t="shared" si="6"/>
        <v>0</v>
      </c>
      <c r="F20" s="61">
        <f t="shared" si="6"/>
        <v>0</v>
      </c>
      <c r="G20" s="61">
        <f t="shared" si="6"/>
        <v>0</v>
      </c>
      <c r="H20" s="61">
        <f t="shared" si="6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f t="shared" ref="B23:B25" si="7">SUM(B24:B26)</f>
        <v>0</v>
      </c>
      <c r="C23" s="60">
        <f t="shared" ref="C23:H23" si="8">SUM(C24:C26)</f>
        <v>0</v>
      </c>
      <c r="D23" s="60">
        <f t="shared" si="8"/>
        <v>0</v>
      </c>
      <c r="E23" s="60">
        <f t="shared" si="8"/>
        <v>0</v>
      </c>
      <c r="F23" s="60">
        <f t="shared" si="8"/>
        <v>0</v>
      </c>
      <c r="G23" s="60">
        <f t="shared" si="8"/>
        <v>0</v>
      </c>
      <c r="H23" s="60">
        <f t="shared" si="8"/>
        <v>0</v>
      </c>
    </row>
    <row r="24" spans="1:8" s="24" customFormat="1" ht="14.25" x14ac:dyDescent="0.45">
      <c r="A24" s="109" t="s">
        <v>443</v>
      </c>
      <c r="B24" s="60">
        <f t="shared" si="7"/>
        <v>0</v>
      </c>
      <c r="C24" s="60">
        <f t="shared" ref="C24:H24" si="9">SUM(C25:C27)</f>
        <v>0</v>
      </c>
      <c r="D24" s="60">
        <f t="shared" si="9"/>
        <v>0</v>
      </c>
      <c r="E24" s="60">
        <f t="shared" si="9"/>
        <v>0</v>
      </c>
      <c r="F24" s="60">
        <f t="shared" si="9"/>
        <v>0</v>
      </c>
      <c r="G24" s="60">
        <f t="shared" si="9"/>
        <v>0</v>
      </c>
      <c r="H24" s="60">
        <f t="shared" si="9"/>
        <v>0</v>
      </c>
    </row>
    <row r="25" spans="1:8" s="24" customFormat="1" x14ac:dyDescent="0.25">
      <c r="A25" s="109" t="s">
        <v>444</v>
      </c>
      <c r="B25" s="60">
        <f t="shared" si="7"/>
        <v>0</v>
      </c>
      <c r="C25" s="60">
        <f t="shared" ref="C25:H25" si="10">SUM(C26:C28)</f>
        <v>0</v>
      </c>
      <c r="D25" s="60">
        <f t="shared" si="10"/>
        <v>0</v>
      </c>
      <c r="E25" s="60">
        <f t="shared" si="10"/>
        <v>0</v>
      </c>
      <c r="F25" s="60">
        <f t="shared" si="10"/>
        <v>0</v>
      </c>
      <c r="G25" s="60">
        <f t="shared" si="10"/>
        <v>0</v>
      </c>
      <c r="H25" s="60">
        <f t="shared" si="10"/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f t="shared" ref="B28:B30" si="11">SUM(B29:B31)</f>
        <v>0</v>
      </c>
      <c r="C28" s="60">
        <f t="shared" ref="C28:H28" si="12">SUM(C29:C31)</f>
        <v>0</v>
      </c>
      <c r="D28" s="60">
        <f t="shared" si="12"/>
        <v>0</v>
      </c>
      <c r="E28" s="60">
        <f t="shared" si="12"/>
        <v>0</v>
      </c>
      <c r="F28" s="60">
        <f t="shared" si="12"/>
        <v>0</v>
      </c>
      <c r="G28" s="60">
        <f t="shared" si="12"/>
        <v>0</v>
      </c>
      <c r="H28" s="60">
        <f t="shared" si="12"/>
        <v>0</v>
      </c>
    </row>
    <row r="29" spans="1:8" s="24" customFormat="1" x14ac:dyDescent="0.25">
      <c r="A29" s="109" t="s">
        <v>446</v>
      </c>
      <c r="B29" s="60">
        <f t="shared" si="11"/>
        <v>0</v>
      </c>
      <c r="C29" s="60">
        <f t="shared" ref="C29:H29" si="13">SUM(C30:C32)</f>
        <v>0</v>
      </c>
      <c r="D29" s="60">
        <f t="shared" si="13"/>
        <v>0</v>
      </c>
      <c r="E29" s="60">
        <f t="shared" si="13"/>
        <v>0</v>
      </c>
      <c r="F29" s="60">
        <f t="shared" si="13"/>
        <v>0</v>
      </c>
      <c r="G29" s="60">
        <f t="shared" si="13"/>
        <v>0</v>
      </c>
      <c r="H29" s="60">
        <f t="shared" si="13"/>
        <v>0</v>
      </c>
    </row>
    <row r="30" spans="1:8" s="24" customFormat="1" x14ac:dyDescent="0.25">
      <c r="A30" s="109" t="s">
        <v>447</v>
      </c>
      <c r="B30" s="60">
        <f t="shared" si="11"/>
        <v>0</v>
      </c>
      <c r="C30" s="60">
        <f t="shared" ref="C30:H30" si="14">SUM(C31:C33)</f>
        <v>0</v>
      </c>
      <c r="D30" s="60">
        <f t="shared" si="14"/>
        <v>0</v>
      </c>
      <c r="E30" s="60">
        <f t="shared" si="14"/>
        <v>0</v>
      </c>
      <c r="F30" s="60">
        <f t="shared" si="14"/>
        <v>0</v>
      </c>
      <c r="G30" s="60">
        <f t="shared" si="14"/>
        <v>0</v>
      </c>
      <c r="H30" s="60">
        <f t="shared" si="14"/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70" t="s">
        <v>3300</v>
      </c>
      <c r="B33" s="270"/>
      <c r="C33" s="270"/>
      <c r="D33" s="270"/>
      <c r="E33" s="270"/>
      <c r="F33" s="270"/>
      <c r="G33" s="270"/>
      <c r="H33" s="270"/>
    </row>
    <row r="34" spans="1:8" ht="12" customHeight="1" x14ac:dyDescent="0.25">
      <c r="A34" s="270"/>
      <c r="B34" s="270"/>
      <c r="C34" s="270"/>
      <c r="D34" s="270"/>
      <c r="E34" s="270"/>
      <c r="F34" s="270"/>
      <c r="G34" s="270"/>
      <c r="H34" s="270"/>
    </row>
    <row r="35" spans="1:8" ht="12" customHeight="1" x14ac:dyDescent="0.25">
      <c r="A35" s="270"/>
      <c r="B35" s="270"/>
      <c r="C35" s="270"/>
      <c r="D35" s="270"/>
      <c r="E35" s="270"/>
      <c r="F35" s="270"/>
      <c r="G35" s="270"/>
      <c r="H35" s="270"/>
    </row>
    <row r="36" spans="1:8" ht="12" customHeight="1" x14ac:dyDescent="0.25">
      <c r="A36" s="270"/>
      <c r="B36" s="270"/>
      <c r="C36" s="270"/>
      <c r="D36" s="270"/>
      <c r="E36" s="270"/>
      <c r="F36" s="270"/>
      <c r="G36" s="270"/>
      <c r="H36" s="270"/>
    </row>
    <row r="37" spans="1:8" ht="12" customHeight="1" x14ac:dyDescent="0.25">
      <c r="A37" s="270"/>
      <c r="B37" s="270"/>
      <c r="C37" s="270"/>
      <c r="D37" s="270"/>
      <c r="E37" s="270"/>
      <c r="F37" s="270"/>
      <c r="G37" s="270"/>
      <c r="H37" s="270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60" zoomScaleNormal="60"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69" t="s">
        <v>543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11"/>
    </row>
    <row r="2" spans="1:12" ht="14.25" x14ac:dyDescent="0.45">
      <c r="A2" s="257" t="str">
        <f>ENTE_PUBLICO_A</f>
        <v>Sistema para el Desarrollo Integral de la Familia del Municipio de Salamanca, Gto., Gobierno del Estado de Guanajuato (a)</v>
      </c>
      <c r="B2" s="258"/>
      <c r="C2" s="258"/>
      <c r="D2" s="258"/>
      <c r="E2" s="258"/>
      <c r="F2" s="258"/>
      <c r="G2" s="258"/>
      <c r="H2" s="258"/>
      <c r="I2" s="258"/>
      <c r="J2" s="258"/>
      <c r="K2" s="259"/>
    </row>
    <row r="3" spans="1:12" x14ac:dyDescent="0.25">
      <c r="A3" s="260" t="s">
        <v>146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2" ht="14.25" x14ac:dyDescent="0.45">
      <c r="A4" s="263" t="str">
        <f>TRIMESTRE</f>
        <v>Del 1 de enero al 30 de marzo de 2019 (b)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2" ht="14.25" x14ac:dyDescent="0.45">
      <c r="A5" s="260" t="s">
        <v>118</v>
      </c>
      <c r="B5" s="261"/>
      <c r="C5" s="261"/>
      <c r="D5" s="261"/>
      <c r="E5" s="261"/>
      <c r="F5" s="261"/>
      <c r="G5" s="261"/>
      <c r="H5" s="261"/>
      <c r="I5" s="261"/>
      <c r="J5" s="261"/>
      <c r="K5" s="262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2019 (k)</v>
      </c>
      <c r="J6" s="130" t="str">
        <f>MONTO2</f>
        <v>Monto pagado de la inversión actualizado al 30 de marzo de 2019 (l)</v>
      </c>
      <c r="K6" s="130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customHeight="1" x14ac:dyDescent="0.25">
      <c r="A9" s="113" t="s">
        <v>156</v>
      </c>
      <c r="B9" s="165"/>
      <c r="C9" s="165"/>
      <c r="D9" s="165"/>
      <c r="E9" s="166"/>
      <c r="F9" s="164"/>
      <c r="G9" s="166"/>
      <c r="H9" s="166"/>
      <c r="I9" s="166"/>
      <c r="J9" s="166"/>
      <c r="K9" s="60">
        <f>E9-J9</f>
        <v>0</v>
      </c>
    </row>
    <row r="10" spans="1:12" s="24" customFormat="1" ht="14.25" customHeight="1" x14ac:dyDescent="0.25">
      <c r="A10" s="113" t="s">
        <v>157</v>
      </c>
      <c r="B10" s="165"/>
      <c r="C10" s="165"/>
      <c r="D10" s="165"/>
      <c r="E10" s="166"/>
      <c r="F10" s="164"/>
      <c r="G10" s="166"/>
      <c r="H10" s="166"/>
      <c r="I10" s="166"/>
      <c r="J10" s="166"/>
      <c r="K10" s="60">
        <f t="shared" ref="K10:K12" si="0">E10-J10</f>
        <v>0</v>
      </c>
    </row>
    <row r="11" spans="1:12" s="24" customFormat="1" ht="14.25" customHeight="1" x14ac:dyDescent="0.25">
      <c r="A11" s="113" t="s">
        <v>158</v>
      </c>
      <c r="B11" s="165"/>
      <c r="C11" s="165"/>
      <c r="D11" s="165"/>
      <c r="E11" s="166"/>
      <c r="F11" s="164"/>
      <c r="G11" s="166"/>
      <c r="H11" s="166"/>
      <c r="I11" s="166"/>
      <c r="J11" s="166"/>
      <c r="K11" s="60">
        <f t="shared" si="0"/>
        <v>0</v>
      </c>
    </row>
    <row r="12" spans="1:12" s="24" customFormat="1" ht="14.25" customHeight="1" x14ac:dyDescent="0.25">
      <c r="A12" s="113" t="s">
        <v>159</v>
      </c>
      <c r="B12" s="165"/>
      <c r="C12" s="165"/>
      <c r="D12" s="165"/>
      <c r="E12" s="166"/>
      <c r="F12" s="164"/>
      <c r="G12" s="166"/>
      <c r="H12" s="166"/>
      <c r="I12" s="166"/>
      <c r="J12" s="166"/>
      <c r="K12" s="60">
        <f t="shared" si="0"/>
        <v>0</v>
      </c>
    </row>
    <row r="13" spans="1:12" x14ac:dyDescent="0.25">
      <c r="A13" s="114" t="s">
        <v>686</v>
      </c>
      <c r="B13" s="112"/>
      <c r="C13" s="112"/>
      <c r="D13" s="112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customHeight="1" x14ac:dyDescent="0.25">
      <c r="A15" s="113" t="s">
        <v>161</v>
      </c>
      <c r="B15" s="168"/>
      <c r="C15" s="168"/>
      <c r="D15" s="168"/>
      <c r="E15" s="169"/>
      <c r="F15" s="167"/>
      <c r="G15" s="169"/>
      <c r="H15" s="169"/>
      <c r="I15" s="169"/>
      <c r="J15" s="169"/>
      <c r="K15" s="60">
        <f>E15-J15</f>
        <v>0</v>
      </c>
    </row>
    <row r="16" spans="1:12" s="24" customFormat="1" ht="14.25" customHeight="1" x14ac:dyDescent="0.25">
      <c r="A16" s="113" t="s">
        <v>162</v>
      </c>
      <c r="B16" s="168"/>
      <c r="C16" s="168"/>
      <c r="D16" s="168"/>
      <c r="E16" s="169"/>
      <c r="F16" s="167"/>
      <c r="G16" s="169"/>
      <c r="H16" s="169"/>
      <c r="I16" s="169"/>
      <c r="J16" s="169"/>
      <c r="K16" s="60">
        <f t="shared" ref="K16:K18" si="1">E16-J16</f>
        <v>0</v>
      </c>
    </row>
    <row r="17" spans="1:11" s="24" customFormat="1" ht="14.25" customHeight="1" x14ac:dyDescent="0.25">
      <c r="A17" s="113" t="s">
        <v>163</v>
      </c>
      <c r="B17" s="168"/>
      <c r="C17" s="168"/>
      <c r="D17" s="168"/>
      <c r="E17" s="169"/>
      <c r="F17" s="167"/>
      <c r="G17" s="169"/>
      <c r="H17" s="169"/>
      <c r="I17" s="169"/>
      <c r="J17" s="169"/>
      <c r="K17" s="60">
        <f t="shared" si="1"/>
        <v>0</v>
      </c>
    </row>
    <row r="18" spans="1:11" s="24" customFormat="1" ht="14.25" customHeight="1" x14ac:dyDescent="0.25">
      <c r="A18" s="113" t="s">
        <v>164</v>
      </c>
      <c r="B18" s="168"/>
      <c r="C18" s="168"/>
      <c r="D18" s="168"/>
      <c r="E18" s="169"/>
      <c r="F18" s="167"/>
      <c r="G18" s="169"/>
      <c r="H18" s="169"/>
      <c r="I18" s="169"/>
      <c r="J18" s="169"/>
      <c r="K18" s="60">
        <f t="shared" si="1"/>
        <v>0</v>
      </c>
    </row>
    <row r="19" spans="1:11" x14ac:dyDescent="0.25">
      <c r="A19" s="114" t="s">
        <v>686</v>
      </c>
      <c r="B19" s="112"/>
      <c r="C19" s="112"/>
      <c r="D19" s="112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Windows User</cp:lastModifiedBy>
  <cp:lastPrinted>2017-02-04T00:56:20Z</cp:lastPrinted>
  <dcterms:created xsi:type="dcterms:W3CDTF">2017-01-19T17:59:06Z</dcterms:created>
  <dcterms:modified xsi:type="dcterms:W3CDTF">2019-04-30T00:04:25Z</dcterms:modified>
</cp:coreProperties>
</file>