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  <sheet name="F2" sheetId="17" r:id="rId3"/>
    <sheet name="F3" sheetId="9" r:id="rId4"/>
    <sheet name="F4" sheetId="8" r:id="rId5"/>
    <sheet name="F5" sheetId="7" r:id="rId6"/>
    <sheet name="F6A" sheetId="13" r:id="rId7"/>
    <sheet name="F6b" sheetId="16" r:id="rId8"/>
    <sheet name="F6c" sheetId="14" r:id="rId9"/>
    <sheet name="F6d" sheetId="15" r:id="rId10"/>
  </sheets>
  <calcPr calcId="152511"/>
</workbook>
</file>

<file path=xl/calcChain.xml><?xml version="1.0" encoding="utf-8"?>
<calcChain xmlns="http://schemas.openxmlformats.org/spreadsheetml/2006/main">
  <c r="D31" i="15" l="1"/>
  <c r="G31" i="15" s="1"/>
  <c r="D30" i="15"/>
  <c r="G30" i="15" s="1"/>
  <c r="D29" i="15"/>
  <c r="G29" i="15" s="1"/>
  <c r="G28" i="15" s="1"/>
  <c r="F28" i="15"/>
  <c r="E28" i="15"/>
  <c r="D28" i="15"/>
  <c r="C28" i="15"/>
  <c r="B28" i="15"/>
  <c r="D26" i="15"/>
  <c r="D24" i="15" s="1"/>
  <c r="D21" i="15" s="1"/>
  <c r="D25" i="15"/>
  <c r="G25" i="15" s="1"/>
  <c r="F24" i="15"/>
  <c r="F21" i="15" s="1"/>
  <c r="E24" i="15"/>
  <c r="C24" i="15"/>
  <c r="C21" i="15" s="1"/>
  <c r="B24" i="15"/>
  <c r="B21" i="15" s="1"/>
  <c r="D23" i="15"/>
  <c r="G23" i="15" s="1"/>
  <c r="D22" i="15"/>
  <c r="G22" i="15" s="1"/>
  <c r="E21" i="15"/>
  <c r="D19" i="15"/>
  <c r="G19" i="15" s="1"/>
  <c r="D18" i="15"/>
  <c r="G18" i="15" s="1"/>
  <c r="D17" i="15"/>
  <c r="G17" i="15" s="1"/>
  <c r="G16" i="15" s="1"/>
  <c r="F16" i="15"/>
  <c r="E16" i="15"/>
  <c r="D16" i="15"/>
  <c r="C16" i="15"/>
  <c r="B16" i="15"/>
  <c r="D15" i="15"/>
  <c r="G15" i="15" s="1"/>
  <c r="D14" i="15"/>
  <c r="G14" i="15" s="1"/>
  <c r="D13" i="15"/>
  <c r="G13" i="15" s="1"/>
  <c r="G12" i="15" s="1"/>
  <c r="F12" i="15"/>
  <c r="E12" i="15"/>
  <c r="E9" i="15" s="1"/>
  <c r="E33" i="15" s="1"/>
  <c r="D12" i="15"/>
  <c r="C12" i="15"/>
  <c r="B12" i="15"/>
  <c r="D11" i="15"/>
  <c r="D9" i="15" s="1"/>
  <c r="D33" i="15" s="1"/>
  <c r="D10" i="15"/>
  <c r="G10" i="15" s="1"/>
  <c r="F9" i="15"/>
  <c r="F33" i="15" s="1"/>
  <c r="C9" i="15"/>
  <c r="C33" i="15" s="1"/>
  <c r="B9" i="15"/>
  <c r="B33" i="15" s="1"/>
  <c r="D75" i="14"/>
  <c r="G75" i="14" s="1"/>
  <c r="D74" i="14"/>
  <c r="G74" i="14" s="1"/>
  <c r="D73" i="14"/>
  <c r="D71" i="14" s="1"/>
  <c r="D72" i="14"/>
  <c r="G72" i="14" s="1"/>
  <c r="F71" i="14"/>
  <c r="E71" i="14"/>
  <c r="C71" i="14"/>
  <c r="B71" i="14"/>
  <c r="D70" i="14"/>
  <c r="G70" i="14" s="1"/>
  <c r="D69" i="14"/>
  <c r="G69" i="14" s="1"/>
  <c r="D68" i="14"/>
  <c r="G68" i="14" s="1"/>
  <c r="D67" i="14"/>
  <c r="G67" i="14" s="1"/>
  <c r="D66" i="14"/>
  <c r="G66" i="14" s="1"/>
  <c r="D65" i="14"/>
  <c r="G65" i="14" s="1"/>
  <c r="D64" i="14"/>
  <c r="G64" i="14" s="1"/>
  <c r="D63" i="14"/>
  <c r="D61" i="14" s="1"/>
  <c r="D62" i="14"/>
  <c r="G62" i="14" s="1"/>
  <c r="F61" i="14"/>
  <c r="E61" i="14"/>
  <c r="C61" i="14"/>
  <c r="B61" i="14"/>
  <c r="D60" i="14"/>
  <c r="G60" i="14" s="1"/>
  <c r="D59" i="14"/>
  <c r="G59" i="14" s="1"/>
  <c r="D58" i="14"/>
  <c r="G58" i="14" s="1"/>
  <c r="D57" i="14"/>
  <c r="G57" i="14" s="1"/>
  <c r="D56" i="14"/>
  <c r="G56" i="14" s="1"/>
  <c r="D55" i="14"/>
  <c r="D53" i="14" s="1"/>
  <c r="D54" i="14"/>
  <c r="G54" i="14" s="1"/>
  <c r="F53" i="14"/>
  <c r="E53" i="14"/>
  <c r="C53" i="14"/>
  <c r="B53" i="14"/>
  <c r="D52" i="14"/>
  <c r="G52" i="14" s="1"/>
  <c r="D51" i="14"/>
  <c r="G51" i="14" s="1"/>
  <c r="D50" i="14"/>
  <c r="G50" i="14" s="1"/>
  <c r="D49" i="14"/>
  <c r="G49" i="14" s="1"/>
  <c r="D48" i="14"/>
  <c r="G48" i="14" s="1"/>
  <c r="D47" i="14"/>
  <c r="G47" i="14" s="1"/>
  <c r="D46" i="14"/>
  <c r="G46" i="14" s="1"/>
  <c r="D45" i="14"/>
  <c r="G45" i="14" s="1"/>
  <c r="G44" i="14" s="1"/>
  <c r="F44" i="14"/>
  <c r="E44" i="14"/>
  <c r="E43" i="14" s="1"/>
  <c r="D44" i="14"/>
  <c r="C44" i="14"/>
  <c r="B44" i="14"/>
  <c r="F43" i="14"/>
  <c r="C43" i="14"/>
  <c r="B43" i="14"/>
  <c r="D41" i="14"/>
  <c r="G41" i="14" s="1"/>
  <c r="D40" i="14"/>
  <c r="G40" i="14" s="1"/>
  <c r="D39" i="14"/>
  <c r="G39" i="14" s="1"/>
  <c r="D38" i="14"/>
  <c r="G38" i="14" s="1"/>
  <c r="G37" i="14" s="1"/>
  <c r="F37" i="14"/>
  <c r="E37" i="14"/>
  <c r="D37" i="14"/>
  <c r="C37" i="14"/>
  <c r="B37" i="14"/>
  <c r="D36" i="14"/>
  <c r="G36" i="14" s="1"/>
  <c r="D35" i="14"/>
  <c r="G35" i="14" s="1"/>
  <c r="D34" i="14"/>
  <c r="G34" i="14" s="1"/>
  <c r="D33" i="14"/>
  <c r="G33" i="14" s="1"/>
  <c r="D32" i="14"/>
  <c r="G32" i="14" s="1"/>
  <c r="D31" i="14"/>
  <c r="G31" i="14" s="1"/>
  <c r="D30" i="14"/>
  <c r="G30" i="14" s="1"/>
  <c r="D29" i="14"/>
  <c r="G29" i="14" s="1"/>
  <c r="D28" i="14"/>
  <c r="G28" i="14" s="1"/>
  <c r="F27" i="14"/>
  <c r="E27" i="14"/>
  <c r="D27" i="14"/>
  <c r="C27" i="14"/>
  <c r="B27" i="14"/>
  <c r="D26" i="14"/>
  <c r="G26" i="14" s="1"/>
  <c r="D25" i="14"/>
  <c r="G25" i="14" s="1"/>
  <c r="D24" i="14"/>
  <c r="G24" i="14" s="1"/>
  <c r="D23" i="14"/>
  <c r="G23" i="14" s="1"/>
  <c r="D22" i="14"/>
  <c r="G22" i="14" s="1"/>
  <c r="D21" i="14"/>
  <c r="G21" i="14" s="1"/>
  <c r="D20" i="14"/>
  <c r="G20" i="14" s="1"/>
  <c r="F19" i="14"/>
  <c r="E19" i="14"/>
  <c r="D19" i="14"/>
  <c r="C19" i="14"/>
  <c r="B19" i="14"/>
  <c r="D18" i="14"/>
  <c r="G18" i="14" s="1"/>
  <c r="D17" i="14"/>
  <c r="G17" i="14" s="1"/>
  <c r="D16" i="14"/>
  <c r="G16" i="14" s="1"/>
  <c r="D15" i="14"/>
  <c r="G15" i="14" s="1"/>
  <c r="D14" i="14"/>
  <c r="G14" i="14" s="1"/>
  <c r="D13" i="14"/>
  <c r="G13" i="14" s="1"/>
  <c r="D12" i="14"/>
  <c r="D10" i="14" s="1"/>
  <c r="D9" i="14" s="1"/>
  <c r="D11" i="14"/>
  <c r="G11" i="14" s="1"/>
  <c r="F10" i="14"/>
  <c r="F9" i="14" s="1"/>
  <c r="F77" i="14" s="1"/>
  <c r="E10" i="14"/>
  <c r="C10" i="14"/>
  <c r="C9" i="14" s="1"/>
  <c r="C77" i="14" s="1"/>
  <c r="B10" i="14"/>
  <c r="B9" i="14" s="1"/>
  <c r="B77" i="14" s="1"/>
  <c r="E9" i="14"/>
  <c r="E77" i="14" s="1"/>
  <c r="D28" i="16"/>
  <c r="G28" i="16" s="1"/>
  <c r="D27" i="16"/>
  <c r="G27" i="16" s="1"/>
  <c r="D26" i="16"/>
  <c r="G26" i="16" s="1"/>
  <c r="D25" i="16"/>
  <c r="G25" i="16" s="1"/>
  <c r="D24" i="16"/>
  <c r="G24" i="16" s="1"/>
  <c r="D23" i="16"/>
  <c r="G23" i="16" s="1"/>
  <c r="D22" i="16"/>
  <c r="G22" i="16" s="1"/>
  <c r="D21" i="16"/>
  <c r="G21" i="16" s="1"/>
  <c r="D20" i="16"/>
  <c r="G20" i="16" s="1"/>
  <c r="F19" i="16"/>
  <c r="E19" i="16"/>
  <c r="E29" i="16" s="1"/>
  <c r="D19" i="16"/>
  <c r="C19" i="16"/>
  <c r="B19" i="16"/>
  <c r="D17" i="16"/>
  <c r="G17" i="16" s="1"/>
  <c r="D16" i="16"/>
  <c r="G16" i="16" s="1"/>
  <c r="D15" i="16"/>
  <c r="G15" i="16" s="1"/>
  <c r="D14" i="16"/>
  <c r="G14" i="16" s="1"/>
  <c r="D13" i="16"/>
  <c r="G13" i="16" s="1"/>
  <c r="D12" i="16"/>
  <c r="G12" i="16" s="1"/>
  <c r="D11" i="16"/>
  <c r="D9" i="16" s="1"/>
  <c r="D10" i="16"/>
  <c r="G10" i="16" s="1"/>
  <c r="F9" i="16"/>
  <c r="F29" i="16" s="1"/>
  <c r="E9" i="16"/>
  <c r="C9" i="16"/>
  <c r="C29" i="16" s="1"/>
  <c r="B9" i="16"/>
  <c r="B29" i="16" s="1"/>
  <c r="D29" i="16" s="1"/>
  <c r="D157" i="13"/>
  <c r="G157" i="13" s="1"/>
  <c r="D156" i="13"/>
  <c r="G156" i="13" s="1"/>
  <c r="D155" i="13"/>
  <c r="G155" i="13" s="1"/>
  <c r="D154" i="13"/>
  <c r="G154" i="13" s="1"/>
  <c r="D153" i="13"/>
  <c r="G153" i="13" s="1"/>
  <c r="D152" i="13"/>
  <c r="G152" i="13" s="1"/>
  <c r="D151" i="13"/>
  <c r="G151" i="13" s="1"/>
  <c r="G150" i="13" s="1"/>
  <c r="F150" i="13"/>
  <c r="E150" i="13"/>
  <c r="C150" i="13"/>
  <c r="B150" i="13"/>
  <c r="D149" i="13"/>
  <c r="G149" i="13" s="1"/>
  <c r="D148" i="13"/>
  <c r="G148" i="13" s="1"/>
  <c r="D147" i="13"/>
  <c r="G147" i="13" s="1"/>
  <c r="G146" i="13" s="1"/>
  <c r="F146" i="13"/>
  <c r="E146" i="13"/>
  <c r="C146" i="13"/>
  <c r="B146" i="13"/>
  <c r="D145" i="13"/>
  <c r="G145" i="13" s="1"/>
  <c r="D144" i="13"/>
  <c r="G144" i="13" s="1"/>
  <c r="D143" i="13"/>
  <c r="G143" i="13" s="1"/>
  <c r="D142" i="13"/>
  <c r="G142" i="13" s="1"/>
  <c r="D141" i="13"/>
  <c r="G141" i="13" s="1"/>
  <c r="D140" i="13"/>
  <c r="G140" i="13" s="1"/>
  <c r="D139" i="13"/>
  <c r="D138" i="13"/>
  <c r="G138" i="13" s="1"/>
  <c r="F137" i="13"/>
  <c r="E137" i="13"/>
  <c r="C137" i="13"/>
  <c r="B137" i="13"/>
  <c r="G136" i="13"/>
  <c r="D136" i="13"/>
  <c r="D135" i="13"/>
  <c r="G134" i="13"/>
  <c r="D134" i="13"/>
  <c r="F133" i="13"/>
  <c r="E133" i="13"/>
  <c r="C133" i="13"/>
  <c r="B133" i="13"/>
  <c r="G132" i="13"/>
  <c r="D132" i="13"/>
  <c r="D131" i="13"/>
  <c r="G131" i="13" s="1"/>
  <c r="G130" i="13"/>
  <c r="D130" i="13"/>
  <c r="D129" i="13"/>
  <c r="G129" i="13" s="1"/>
  <c r="G128" i="13"/>
  <c r="D128" i="13"/>
  <c r="D127" i="13"/>
  <c r="G127" i="13" s="1"/>
  <c r="D126" i="13"/>
  <c r="G126" i="13" s="1"/>
  <c r="D125" i="13"/>
  <c r="D124" i="13"/>
  <c r="G124" i="13" s="1"/>
  <c r="F123" i="13"/>
  <c r="E123" i="13"/>
  <c r="C123" i="13"/>
  <c r="B123" i="13"/>
  <c r="D122" i="13"/>
  <c r="G122" i="13" s="1"/>
  <c r="D121" i="13"/>
  <c r="G121" i="13" s="1"/>
  <c r="D120" i="13"/>
  <c r="G120" i="13" s="1"/>
  <c r="D119" i="13"/>
  <c r="G119" i="13" s="1"/>
  <c r="D118" i="13"/>
  <c r="G118" i="13" s="1"/>
  <c r="D117" i="13"/>
  <c r="G117" i="13" s="1"/>
  <c r="D116" i="13"/>
  <c r="G116" i="13" s="1"/>
  <c r="D115" i="13"/>
  <c r="D114" i="13"/>
  <c r="G114" i="13" s="1"/>
  <c r="F113" i="13"/>
  <c r="E113" i="13"/>
  <c r="C113" i="13"/>
  <c r="B113" i="13"/>
  <c r="D112" i="13"/>
  <c r="G112" i="13" s="1"/>
  <c r="D111" i="13"/>
  <c r="G111" i="13" s="1"/>
  <c r="D110" i="13"/>
  <c r="G110" i="13" s="1"/>
  <c r="D109" i="13"/>
  <c r="G109" i="13" s="1"/>
  <c r="D108" i="13"/>
  <c r="G108" i="13" s="1"/>
  <c r="D107" i="13"/>
  <c r="G107" i="13" s="1"/>
  <c r="D106" i="13"/>
  <c r="G106" i="13" s="1"/>
  <c r="D105" i="13"/>
  <c r="D104" i="13"/>
  <c r="G104" i="13" s="1"/>
  <c r="F103" i="13"/>
  <c r="E103" i="13"/>
  <c r="C103" i="13"/>
  <c r="B103" i="13"/>
  <c r="D102" i="13"/>
  <c r="G102" i="13" s="1"/>
  <c r="D101" i="13"/>
  <c r="G101" i="13" s="1"/>
  <c r="D100" i="13"/>
  <c r="G100" i="13" s="1"/>
  <c r="D99" i="13"/>
  <c r="G99" i="13" s="1"/>
  <c r="D98" i="13"/>
  <c r="G98" i="13" s="1"/>
  <c r="G97" i="13"/>
  <c r="D97" i="13"/>
  <c r="D96" i="13"/>
  <c r="G96" i="13" s="1"/>
  <c r="D95" i="13"/>
  <c r="D93" i="13" s="1"/>
  <c r="D94" i="13"/>
  <c r="G94" i="13" s="1"/>
  <c r="F93" i="13"/>
  <c r="E93" i="13"/>
  <c r="C93" i="13"/>
  <c r="B93" i="13"/>
  <c r="G92" i="13"/>
  <c r="D92" i="13"/>
  <c r="D91" i="13"/>
  <c r="G91" i="13" s="1"/>
  <c r="D90" i="13"/>
  <c r="G90" i="13" s="1"/>
  <c r="G89" i="13"/>
  <c r="D89" i="13"/>
  <c r="D88" i="13"/>
  <c r="G88" i="13" s="1"/>
  <c r="D87" i="13"/>
  <c r="D85" i="13" s="1"/>
  <c r="D86" i="13"/>
  <c r="G86" i="13" s="1"/>
  <c r="F85" i="13"/>
  <c r="E85" i="13"/>
  <c r="C85" i="13"/>
  <c r="C84" i="13" s="1"/>
  <c r="B85" i="13"/>
  <c r="E84" i="13"/>
  <c r="G82" i="13"/>
  <c r="D82" i="13"/>
  <c r="D81" i="13"/>
  <c r="G81" i="13" s="1"/>
  <c r="G80" i="13"/>
  <c r="D80" i="13"/>
  <c r="D79" i="13"/>
  <c r="G79" i="13" s="1"/>
  <c r="D78" i="13"/>
  <c r="G78" i="13" s="1"/>
  <c r="D77" i="13"/>
  <c r="G77" i="13" s="1"/>
  <c r="D76" i="13"/>
  <c r="G76" i="13" s="1"/>
  <c r="F75" i="13"/>
  <c r="E75" i="13"/>
  <c r="C75" i="13"/>
  <c r="B75" i="13"/>
  <c r="G74" i="13"/>
  <c r="D74" i="13"/>
  <c r="D73" i="13"/>
  <c r="G73" i="13" s="1"/>
  <c r="G72" i="13"/>
  <c r="G71" i="13" s="1"/>
  <c r="D72" i="13"/>
  <c r="F71" i="13"/>
  <c r="E71" i="13"/>
  <c r="D71" i="13"/>
  <c r="C71" i="13"/>
  <c r="B71" i="13"/>
  <c r="D70" i="13"/>
  <c r="G70" i="13" s="1"/>
  <c r="D69" i="13"/>
  <c r="G69" i="13" s="1"/>
  <c r="D68" i="13"/>
  <c r="G68" i="13" s="1"/>
  <c r="D67" i="13"/>
  <c r="G67" i="13" s="1"/>
  <c r="G66" i="13"/>
  <c r="D66" i="13"/>
  <c r="D65" i="13"/>
  <c r="G65" i="13" s="1"/>
  <c r="G64" i="13"/>
  <c r="G62" i="13" s="1"/>
  <c r="D64" i="13"/>
  <c r="D63" i="13"/>
  <c r="G63" i="13" s="1"/>
  <c r="F62" i="13"/>
  <c r="E62" i="13"/>
  <c r="C62" i="13"/>
  <c r="B62" i="13"/>
  <c r="D61" i="13"/>
  <c r="G61" i="13" s="1"/>
  <c r="G60" i="13"/>
  <c r="D60" i="13"/>
  <c r="D58" i="13" s="1"/>
  <c r="D59" i="13"/>
  <c r="G59" i="13" s="1"/>
  <c r="G58" i="13"/>
  <c r="F58" i="13"/>
  <c r="E58" i="13"/>
  <c r="C58" i="13"/>
  <c r="B58" i="13"/>
  <c r="D57" i="13"/>
  <c r="G57" i="13" s="1"/>
  <c r="D56" i="13"/>
  <c r="G56" i="13" s="1"/>
  <c r="D55" i="13"/>
  <c r="G55" i="13" s="1"/>
  <c r="G54" i="13"/>
  <c r="D54" i="13"/>
  <c r="D53" i="13"/>
  <c r="G53" i="13" s="1"/>
  <c r="G52" i="13"/>
  <c r="D52" i="13"/>
  <c r="D51" i="13"/>
  <c r="G51" i="13" s="1"/>
  <c r="D50" i="13"/>
  <c r="D48" i="13" s="1"/>
  <c r="D49" i="13"/>
  <c r="G49" i="13" s="1"/>
  <c r="F48" i="13"/>
  <c r="E48" i="13"/>
  <c r="C48" i="13"/>
  <c r="B48" i="13"/>
  <c r="D47" i="13"/>
  <c r="G47" i="13" s="1"/>
  <c r="G46" i="13"/>
  <c r="D46" i="13"/>
  <c r="D45" i="13"/>
  <c r="G45" i="13" s="1"/>
  <c r="D44" i="13"/>
  <c r="G44" i="13" s="1"/>
  <c r="D43" i="13"/>
  <c r="G43" i="13" s="1"/>
  <c r="D42" i="13"/>
  <c r="G42" i="13" s="1"/>
  <c r="D41" i="13"/>
  <c r="G41" i="13" s="1"/>
  <c r="G40" i="13"/>
  <c r="D40" i="13"/>
  <c r="D39" i="13"/>
  <c r="G39" i="13" s="1"/>
  <c r="F38" i="13"/>
  <c r="E38" i="13"/>
  <c r="C38" i="13"/>
  <c r="B38" i="13"/>
  <c r="D37" i="13"/>
  <c r="G37" i="13" s="1"/>
  <c r="D36" i="13"/>
  <c r="G36" i="13" s="1"/>
  <c r="D35" i="13"/>
  <c r="G35" i="13" s="1"/>
  <c r="G34" i="13"/>
  <c r="D34" i="13"/>
  <c r="D33" i="13"/>
  <c r="G33" i="13" s="1"/>
  <c r="G32" i="13"/>
  <c r="D32" i="13"/>
  <c r="D31" i="13"/>
  <c r="G31" i="13" s="1"/>
  <c r="D30" i="13"/>
  <c r="D28" i="13" s="1"/>
  <c r="D29" i="13"/>
  <c r="G29" i="13" s="1"/>
  <c r="F28" i="13"/>
  <c r="E28" i="13"/>
  <c r="C28" i="13"/>
  <c r="B28" i="13"/>
  <c r="D27" i="13"/>
  <c r="G27" i="13" s="1"/>
  <c r="G26" i="13"/>
  <c r="D26" i="13"/>
  <c r="D25" i="13"/>
  <c r="G25" i="13" s="1"/>
  <c r="D24" i="13"/>
  <c r="G24" i="13" s="1"/>
  <c r="D23" i="13"/>
  <c r="G23" i="13" s="1"/>
  <c r="D22" i="13"/>
  <c r="G22" i="13" s="1"/>
  <c r="G18" i="13" s="1"/>
  <c r="D21" i="13"/>
  <c r="G21" i="13" s="1"/>
  <c r="G20" i="13"/>
  <c r="D20" i="13"/>
  <c r="D19" i="13"/>
  <c r="G19" i="13" s="1"/>
  <c r="F18" i="13"/>
  <c r="E18" i="13"/>
  <c r="C18" i="13"/>
  <c r="B18" i="13"/>
  <c r="D17" i="13"/>
  <c r="G17" i="13" s="1"/>
  <c r="D16" i="13"/>
  <c r="G16" i="13" s="1"/>
  <c r="D15" i="13"/>
  <c r="G15" i="13" s="1"/>
  <c r="G14" i="13"/>
  <c r="D14" i="13"/>
  <c r="D13" i="13"/>
  <c r="G13" i="13" s="1"/>
  <c r="G12" i="13"/>
  <c r="D12" i="13"/>
  <c r="D11" i="13"/>
  <c r="G11" i="13" s="1"/>
  <c r="F10" i="13"/>
  <c r="F9" i="13" s="1"/>
  <c r="E10" i="13"/>
  <c r="C10" i="13"/>
  <c r="B10" i="13"/>
  <c r="E9" i="13"/>
  <c r="E159" i="13" s="1"/>
  <c r="F72" i="7"/>
  <c r="E72" i="7"/>
  <c r="C72" i="7"/>
  <c r="B72" i="7"/>
  <c r="G71" i="7"/>
  <c r="D71" i="7"/>
  <c r="G70" i="7"/>
  <c r="G72" i="7" s="1"/>
  <c r="D70" i="7"/>
  <c r="D72" i="7" s="1"/>
  <c r="G65" i="7"/>
  <c r="D65" i="7"/>
  <c r="G64" i="7"/>
  <c r="F64" i="7"/>
  <c r="E64" i="7"/>
  <c r="D64" i="7"/>
  <c r="C64" i="7"/>
  <c r="B64" i="7"/>
  <c r="G60" i="7"/>
  <c r="D60" i="7"/>
  <c r="G59" i="7"/>
  <c r="D59" i="7"/>
  <c r="G58" i="7"/>
  <c r="D58" i="7"/>
  <c r="G57" i="7"/>
  <c r="D57" i="7"/>
  <c r="F56" i="7"/>
  <c r="G56" i="7" s="1"/>
  <c r="E56" i="7"/>
  <c r="D56" i="7"/>
  <c r="C56" i="7"/>
  <c r="B56" i="7"/>
  <c r="G55" i="7"/>
  <c r="D55" i="7"/>
  <c r="G54" i="7"/>
  <c r="D54" i="7"/>
  <c r="G53" i="7"/>
  <c r="D53" i="7"/>
  <c r="G52" i="7"/>
  <c r="D52" i="7"/>
  <c r="F51" i="7"/>
  <c r="G51" i="7" s="1"/>
  <c r="E51" i="7"/>
  <c r="D51" i="7"/>
  <c r="C51" i="7"/>
  <c r="B51" i="7"/>
  <c r="G50" i="7"/>
  <c r="D50" i="7"/>
  <c r="G49" i="7"/>
  <c r="D49" i="7"/>
  <c r="G48" i="7"/>
  <c r="D48" i="7"/>
  <c r="G47" i="7"/>
  <c r="D47" i="7"/>
  <c r="G46" i="7"/>
  <c r="D46" i="7"/>
  <c r="G45" i="7"/>
  <c r="D45" i="7"/>
  <c r="G44" i="7"/>
  <c r="D44" i="7"/>
  <c r="G43" i="7"/>
  <c r="D43" i="7"/>
  <c r="F42" i="7"/>
  <c r="F62" i="7" s="1"/>
  <c r="G62" i="7" s="1"/>
  <c r="E42" i="7"/>
  <c r="E62" i="7" s="1"/>
  <c r="D42" i="7"/>
  <c r="D62" i="7" s="1"/>
  <c r="C42" i="7"/>
  <c r="C62" i="7" s="1"/>
  <c r="B42" i="7"/>
  <c r="B62" i="7" s="1"/>
  <c r="G36" i="7"/>
  <c r="D36" i="7"/>
  <c r="G35" i="7"/>
  <c r="D35" i="7"/>
  <c r="G34" i="7"/>
  <c r="F34" i="7"/>
  <c r="E34" i="7"/>
  <c r="D34" i="7"/>
  <c r="C34" i="7"/>
  <c r="B34" i="7"/>
  <c r="G33" i="7"/>
  <c r="D33" i="7"/>
  <c r="G32" i="7"/>
  <c r="F32" i="7"/>
  <c r="E32" i="7"/>
  <c r="C32" i="7"/>
  <c r="D32" i="7" s="1"/>
  <c r="B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F25" i="7"/>
  <c r="E25" i="7"/>
  <c r="D25" i="7"/>
  <c r="C25" i="7"/>
  <c r="B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F13" i="7"/>
  <c r="F38" i="7" s="1"/>
  <c r="E13" i="7"/>
  <c r="E38" i="7" s="1"/>
  <c r="E67" i="7" s="1"/>
  <c r="D13" i="7"/>
  <c r="C13" i="7"/>
  <c r="C38" i="7" s="1"/>
  <c r="C67" i="7" s="1"/>
  <c r="B13" i="7"/>
  <c r="B38" i="7" s="1"/>
  <c r="G12" i="7"/>
  <c r="D12" i="7"/>
  <c r="G11" i="7"/>
  <c r="D11" i="7"/>
  <c r="G10" i="7"/>
  <c r="D10" i="7"/>
  <c r="G9" i="7"/>
  <c r="D9" i="7"/>
  <c r="G8" i="7"/>
  <c r="D8" i="7"/>
  <c r="G7" i="7"/>
  <c r="D7" i="7"/>
  <c r="G6" i="7"/>
  <c r="G38" i="7" s="1"/>
  <c r="G67" i="7" s="1"/>
  <c r="D6" i="7"/>
  <c r="E73" i="8"/>
  <c r="E71" i="8"/>
  <c r="D71" i="8"/>
  <c r="D73" i="8" s="1"/>
  <c r="E63" i="8"/>
  <c r="D63" i="8"/>
  <c r="C63" i="8"/>
  <c r="C71" i="8" s="1"/>
  <c r="C73" i="8" s="1"/>
  <c r="C58" i="8"/>
  <c r="E56" i="8"/>
  <c r="E58" i="8" s="1"/>
  <c r="C56" i="8"/>
  <c r="E48" i="8"/>
  <c r="D48" i="8"/>
  <c r="D56" i="8" s="1"/>
  <c r="D58" i="8" s="1"/>
  <c r="C48" i="8"/>
  <c r="D43" i="8"/>
  <c r="C43" i="8"/>
  <c r="E39" i="8"/>
  <c r="D39" i="8"/>
  <c r="C39" i="8"/>
  <c r="E36" i="8"/>
  <c r="E43" i="8" s="1"/>
  <c r="D36" i="8"/>
  <c r="C36" i="8"/>
  <c r="E28" i="8"/>
  <c r="D28" i="8"/>
  <c r="C28" i="8"/>
  <c r="E16" i="8"/>
  <c r="D16" i="8"/>
  <c r="E12" i="8"/>
  <c r="D12" i="8"/>
  <c r="C12" i="8"/>
  <c r="E7" i="8"/>
  <c r="E20" i="8" s="1"/>
  <c r="E22" i="8" s="1"/>
  <c r="E24" i="8" s="1"/>
  <c r="E32" i="8" s="1"/>
  <c r="D7" i="8"/>
  <c r="D20" i="8" s="1"/>
  <c r="D22" i="8" s="1"/>
  <c r="D24" i="8" s="1"/>
  <c r="D32" i="8" s="1"/>
  <c r="C7" i="8"/>
  <c r="C20" i="8" s="1"/>
  <c r="C22" i="8" s="1"/>
  <c r="C24" i="8" s="1"/>
  <c r="C32" i="8" s="1"/>
  <c r="F41" i="17"/>
  <c r="E41" i="17"/>
  <c r="D41" i="17"/>
  <c r="C41" i="17"/>
  <c r="B41" i="17"/>
  <c r="F30" i="17"/>
  <c r="F29" i="17"/>
  <c r="F28" i="17"/>
  <c r="F27" i="17" s="1"/>
  <c r="H27" i="17"/>
  <c r="G27" i="17"/>
  <c r="E27" i="17"/>
  <c r="D27" i="17"/>
  <c r="C27" i="17"/>
  <c r="B27" i="17"/>
  <c r="F25" i="17"/>
  <c r="F24" i="17"/>
  <c r="F23" i="17"/>
  <c r="F22" i="17" s="1"/>
  <c r="H22" i="17"/>
  <c r="G22" i="17"/>
  <c r="E22" i="17"/>
  <c r="D22" i="17"/>
  <c r="C22" i="17"/>
  <c r="B22" i="17"/>
  <c r="F18" i="17"/>
  <c r="F16" i="17"/>
  <c r="F15" i="17"/>
  <c r="F14" i="17"/>
  <c r="H13" i="17"/>
  <c r="G13" i="17"/>
  <c r="E13" i="17"/>
  <c r="D13" i="17"/>
  <c r="C13" i="17"/>
  <c r="B13" i="17"/>
  <c r="F13" i="17" s="1"/>
  <c r="F12" i="17"/>
  <c r="F11" i="17"/>
  <c r="H9" i="17"/>
  <c r="H8" i="17" s="1"/>
  <c r="H20" i="17" s="1"/>
  <c r="G9" i="17"/>
  <c r="E9" i="17"/>
  <c r="E8" i="17" s="1"/>
  <c r="E20" i="17" s="1"/>
  <c r="D9" i="17"/>
  <c r="D8" i="17" s="1"/>
  <c r="D20" i="17" s="1"/>
  <c r="C9" i="17"/>
  <c r="B9" i="17"/>
  <c r="B8" i="17" s="1"/>
  <c r="B20" i="17" s="1"/>
  <c r="G8" i="17"/>
  <c r="G20" i="17" s="1"/>
  <c r="C8" i="17"/>
  <c r="C20" i="17" s="1"/>
  <c r="F72" i="3"/>
  <c r="E72" i="3"/>
  <c r="F65" i="3"/>
  <c r="E65" i="3"/>
  <c r="F60" i="3"/>
  <c r="F76" i="3" s="1"/>
  <c r="E60" i="3"/>
  <c r="E76" i="3" s="1"/>
  <c r="F54" i="3"/>
  <c r="E54" i="3"/>
  <c r="F39" i="3"/>
  <c r="E39" i="3"/>
  <c r="F35" i="3"/>
  <c r="E35" i="3"/>
  <c r="F28" i="3"/>
  <c r="E28" i="3"/>
  <c r="F24" i="3"/>
  <c r="E24" i="3"/>
  <c r="F20" i="3"/>
  <c r="E20" i="3"/>
  <c r="F16" i="3"/>
  <c r="E16" i="3"/>
  <c r="F6" i="3"/>
  <c r="F44" i="3" s="1"/>
  <c r="F56" i="3" s="1"/>
  <c r="F78" i="3" s="1"/>
  <c r="E6" i="3"/>
  <c r="E44" i="3" s="1"/>
  <c r="E56" i="3" s="1"/>
  <c r="E78" i="3" s="1"/>
  <c r="C57" i="3"/>
  <c r="B57" i="3"/>
  <c r="C38" i="3"/>
  <c r="B38" i="3"/>
  <c r="C35" i="3"/>
  <c r="B35" i="3"/>
  <c r="C28" i="3"/>
  <c r="B28" i="3"/>
  <c r="C22" i="3"/>
  <c r="B22" i="3"/>
  <c r="C14" i="3"/>
  <c r="B14" i="3"/>
  <c r="C6" i="3"/>
  <c r="C44" i="3" s="1"/>
  <c r="C59" i="3" s="1"/>
  <c r="B6" i="3"/>
  <c r="B44" i="3" s="1"/>
  <c r="B59" i="3" s="1"/>
  <c r="G24" i="15" l="1"/>
  <c r="G21" i="15" s="1"/>
  <c r="G11" i="15"/>
  <c r="G9" i="15" s="1"/>
  <c r="G33" i="15" s="1"/>
  <c r="G26" i="15"/>
  <c r="G71" i="14"/>
  <c r="G10" i="14"/>
  <c r="D43" i="14"/>
  <c r="D77" i="14"/>
  <c r="G19" i="14"/>
  <c r="G27" i="14"/>
  <c r="G12" i="14"/>
  <c r="G55" i="14"/>
  <c r="G53" i="14" s="1"/>
  <c r="G43" i="14" s="1"/>
  <c r="G63" i="14"/>
  <c r="G61" i="14" s="1"/>
  <c r="G73" i="14"/>
  <c r="G29" i="16"/>
  <c r="G19" i="16"/>
  <c r="G11" i="16"/>
  <c r="G9" i="16" s="1"/>
  <c r="G10" i="13"/>
  <c r="G75" i="13"/>
  <c r="G38" i="13"/>
  <c r="F159" i="13"/>
  <c r="G103" i="13"/>
  <c r="G139" i="13"/>
  <c r="D137" i="13"/>
  <c r="G30" i="13"/>
  <c r="G28" i="13" s="1"/>
  <c r="G50" i="13"/>
  <c r="G48" i="13" s="1"/>
  <c r="F84" i="13"/>
  <c r="C9" i="13"/>
  <c r="C159" i="13" s="1"/>
  <c r="D18" i="13"/>
  <c r="D38" i="13"/>
  <c r="D75" i="13"/>
  <c r="B84" i="13"/>
  <c r="G115" i="13"/>
  <c r="G113" i="13" s="1"/>
  <c r="D113" i="13"/>
  <c r="D133" i="13"/>
  <c r="G135" i="13"/>
  <c r="G133" i="13" s="1"/>
  <c r="B9" i="13"/>
  <c r="G87" i="13"/>
  <c r="G85" i="13" s="1"/>
  <c r="G95" i="13"/>
  <c r="G93" i="13" s="1"/>
  <c r="D103" i="13"/>
  <c r="D84" i="13" s="1"/>
  <c r="G105" i="13"/>
  <c r="D146" i="13"/>
  <c r="D150" i="13"/>
  <c r="D10" i="13"/>
  <c r="D9" i="13" s="1"/>
  <c r="D62" i="13"/>
  <c r="D123" i="13"/>
  <c r="G125" i="13"/>
  <c r="G123" i="13" s="1"/>
  <c r="G137" i="13"/>
  <c r="D38" i="7"/>
  <c r="D67" i="7" s="1"/>
  <c r="B67" i="7"/>
  <c r="G39" i="7"/>
  <c r="F67" i="7"/>
  <c r="G42" i="7"/>
  <c r="F9" i="17"/>
  <c r="F8" i="17" s="1"/>
  <c r="F20" i="17" s="1"/>
  <c r="K13" i="9"/>
  <c r="K12" i="9"/>
  <c r="K11" i="9"/>
  <c r="G9" i="14" l="1"/>
  <c r="G77" i="14" s="1"/>
  <c r="G9" i="13"/>
  <c r="G159" i="13" s="1"/>
  <c r="G84" i="13"/>
  <c r="D159" i="13"/>
  <c r="B159" i="13"/>
</calcChain>
</file>

<file path=xl/sharedStrings.xml><?xml version="1.0" encoding="utf-8"?>
<sst xmlns="http://schemas.openxmlformats.org/spreadsheetml/2006/main" count="812" uniqueCount="628">
  <si>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</si>
  <si>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</si>
  <si>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</si>
  <si>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</si>
  <si>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</si>
  <si>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</si>
  <si>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</si>
  <si>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</si>
  <si>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</si>
  <si>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</si>
  <si>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</si>
  <si>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</si>
  <si>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</si>
  <si>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</si>
  <si>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</si>
  <si>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</si>
  <si>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</si>
  <si>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</si>
  <si>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</si>
  <si>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</si>
  <si>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</si>
  <si>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</si>
  <si>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</si>
  <si>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</si>
  <si>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</si>
  <si>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</si>
  <si>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</si>
  <si>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</si>
  <si>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</si>
  <si>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</si>
  <si>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</si>
  <si>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</si>
  <si>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</si>
  <si>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</si>
  <si>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</si>
  <si>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</si>
  <si>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</si>
  <si>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</si>
  <si>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</si>
  <si>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</si>
  <si>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</si>
  <si>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</si>
  <si>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</si>
  <si>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</si>
  <si>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</si>
  <si>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</si>
  <si>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</si>
  <si>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</si>
  <si>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</si>
  <si>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</si>
  <si>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</si>
  <si>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</si>
  <si>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</si>
  <si>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</si>
  <si>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</si>
  <si>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</si>
  <si>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</si>
  <si>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</si>
  <si>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</si>
  <si>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</si>
  <si>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</si>
  <si>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</si>
  <si>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</si>
  <si>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</si>
  <si>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</si>
  <si>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</si>
  <si>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</si>
  <si>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</si>
  <si>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</si>
  <si>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</si>
  <si>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</si>
  <si>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</si>
  <si>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</si>
  <si>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</si>
  <si>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</si>
  <si>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</si>
  <si>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</si>
  <si>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</si>
  <si>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</si>
  <si>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</si>
  <si>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</si>
  <si>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</si>
  <si>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</si>
  <si>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</si>
  <si>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</si>
  <si>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</si>
  <si>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</si>
  <si>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</si>
  <si>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</si>
  <si>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</si>
  <si>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</si>
  <si>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</si>
  <si>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</si>
  <si>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</si>
  <si>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</si>
  <si>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</si>
  <si>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</si>
  <si>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</si>
  <si>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</si>
  <si>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</si>
  <si>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</si>
  <si>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</si>
  <si>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</si>
  <si>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</si>
  <si>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</si>
  <si>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</si>
  <si>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</si>
  <si>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</si>
  <si>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</si>
  <si>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</si>
  <si>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</si>
  <si>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</si>
  <si>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</si>
  <si>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</si>
  <si>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</si>
  <si>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</si>
  <si>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</si>
  <si>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</si>
  <si>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</si>
  <si>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</si>
  <si>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</si>
  <si>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</si>
  <si>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</si>
  <si>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</si>
  <si>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</si>
  <si>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</si>
  <si>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</si>
  <si>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</si>
  <si>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</si>
  <si>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</si>
  <si>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</si>
  <si>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</si>
  <si>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</si>
  <si>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</si>
  <si>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</si>
  <si>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</si>
  <si>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</si>
  <si>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</si>
  <si>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</si>
  <si>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</si>
  <si>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</si>
  <si>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</si>
  <si>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</si>
  <si>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</si>
  <si>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</si>
  <si>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</si>
  <si>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</si>
  <si>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</si>
  <si>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</si>
  <si>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</si>
  <si>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</si>
  <si>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</si>
  <si>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</si>
  <si>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</si>
  <si>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</si>
  <si>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</si>
  <si>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</si>
  <si>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</si>
  <si>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</si>
  <si>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</si>
  <si>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</si>
  <si>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</si>
  <si>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</si>
  <si>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</si>
  <si>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</si>
  <si>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</si>
  <si>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</si>
  <si>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</si>
  <si>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</si>
  <si>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</si>
  <si>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</si>
  <si>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</si>
  <si>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</si>
  <si>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</si>
  <si>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</si>
  <si>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</si>
  <si>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</si>
  <si>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</si>
  <si>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</si>
  <si>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</si>
  <si>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</si>
  <si>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</si>
  <si>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</si>
  <si>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</si>
  <si>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</si>
  <si>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</si>
  <si>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</si>
  <si>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</si>
  <si>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</si>
  <si>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</si>
  <si>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</si>
  <si>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</si>
  <si>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</si>
  <si>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</si>
  <si>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</si>
  <si>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</si>
  <si>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</si>
  <si>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</si>
  <si>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</si>
  <si>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</si>
  <si>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</si>
  <si>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</si>
  <si>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</si>
  <si>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</si>
  <si>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</si>
  <si>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</si>
  <si>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</si>
  <si>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</si>
  <si>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</si>
  <si>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</si>
  <si>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</si>
  <si>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</si>
  <si>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</si>
  <si>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</si>
  <si>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</si>
  <si>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</si>
  <si>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</si>
  <si>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</si>
  <si>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</si>
  <si>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</si>
  <si>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</si>
  <si>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</si>
  <si>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</si>
  <si>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</si>
  <si>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</si>
  <si>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</si>
  <si>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</si>
  <si>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</si>
  <si>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</si>
  <si>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</si>
  <si>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</si>
  <si>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</si>
  <si>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</si>
  <si>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</si>
  <si>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</si>
  <si>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</si>
  <si>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</si>
  <si>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</si>
  <si>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</si>
  <si>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</si>
  <si>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</si>
  <si>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</si>
  <si>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</si>
  <si>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</si>
  <si>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</si>
  <si>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</si>
  <si>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</si>
  <si>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</si>
  <si>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</si>
  <si>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</si>
  <si>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</si>
  <si>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</si>
  <si>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</si>
  <si>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</si>
  <si>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</si>
  <si>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</si>
  <si>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</si>
  <si>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</si>
  <si>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</si>
  <si>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</si>
  <si>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</si>
  <si>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</si>
  <si>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</si>
  <si>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</si>
  <si>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</si>
  <si>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</si>
  <si>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</si>
  <si>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</si>
  <si>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</si>
  <si>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</si>
  <si>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</si>
  <si>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</si>
  <si>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</si>
  <si>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</si>
  <si>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</si>
  <si>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</si>
  <si>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</si>
  <si>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</si>
  <si>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</si>
  <si>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</si>
  <si>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</si>
  <si>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</si>
  <si>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</si>
  <si>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</si>
  <si>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</si>
  <si>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</si>
  <si>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</si>
  <si>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</si>
  <si>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</si>
  <si>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</si>
  <si>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</si>
  <si>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</si>
  <si>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</si>
  <si>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</si>
  <si>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</si>
  <si>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</si>
  <si>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</si>
  <si>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</si>
  <si>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</si>
  <si>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</si>
  <si>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</si>
  <si>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</si>
  <si>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</si>
  <si>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</si>
  <si>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</si>
  <si>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</si>
  <si>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</si>
  <si>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</si>
  <si>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</si>
  <si>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</si>
  <si>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</si>
  <si>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</si>
  <si>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</si>
  <si>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</si>
  <si>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</si>
  <si>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</si>
  <si>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</si>
  <si>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</si>
  <si>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</si>
  <si>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</si>
  <si>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</si>
  <si>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</si>
  <si>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</si>
  <si>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</si>
  <si>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</si>
  <si>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</si>
  <si>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</si>
  <si>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</si>
  <si>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</si>
  <si>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</si>
  <si>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</si>
  <si>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</si>
  <si>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</si>
  <si>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</si>
  <si>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</si>
  <si>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</si>
  <si>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</si>
  <si>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</si>
  <si>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</si>
  <si>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</si>
  <si>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</si>
  <si>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</si>
  <si>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</si>
  <si>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</si>
  <si>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</si>
  <si>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</si>
  <si>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</si>
  <si>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</si>
  <si>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</si>
  <si>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</si>
  <si>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</si>
  <si>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</si>
  <si>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</si>
  <si>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</si>
  <si>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</si>
  <si>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</si>
  <si>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</si>
  <si>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</si>
  <si>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</si>
  <si>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</si>
  <si>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</si>
  <si>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</si>
  <si>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</si>
  <si>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</si>
  <si>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</si>
  <si>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</si>
  <si>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</si>
  <si>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</si>
  <si>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</si>
  <si>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</si>
  <si>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</si>
  <si>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</si>
  <si>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</si>
  <si>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</si>
  <si>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</si>
  <si>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</si>
  <si>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</si>
  <si>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</si>
  <si>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</si>
  <si>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</si>
  <si>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</si>
  <si>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</si>
  <si>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</si>
  <si>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</si>
  <si>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</si>
  <si>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</si>
  <si>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</si>
  <si>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</si>
  <si>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</si>
  <si>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</si>
  <si>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</si>
  <si>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</si>
  <si>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</si>
  <si>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</si>
  <si>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</si>
  <si>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</si>
  <si>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</si>
  <si>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</si>
  <si>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</si>
  <si>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</si>
  <si>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</si>
  <si>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</si>
  <si>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</si>
  <si>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</si>
  <si>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</si>
  <si>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</si>
  <si>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</si>
  <si>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</si>
  <si>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</si>
  <si>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</si>
  <si>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</si>
  <si>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</si>
  <si>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</si>
  <si>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</si>
  <si>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</si>
  <si>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</si>
  <si>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</si>
  <si>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</si>
  <si>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</si>
  <si>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</si>
  <si>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</si>
  <si>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</si>
  <si>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</si>
  <si>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</si>
  <si>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</si>
  <si>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</si>
  <si>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</si>
  <si>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</si>
  <si>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</si>
  <si>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</si>
  <si>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</si>
  <si>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</si>
  <si>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</si>
  <si>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</si>
  <si>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</si>
  <si>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</si>
  <si>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</si>
  <si>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</si>
  <si>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</si>
  <si>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</si>
  <si>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</si>
  <si>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</si>
  <si>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</si>
  <si>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</si>
  <si>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</si>
  <si>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</si>
  <si>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</si>
  <si>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</si>
  <si>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</si>
  <si>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</si>
  <si>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</si>
  <si>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</si>
  <si>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</si>
  <si>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</si>
  <si>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</si>
  <si>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</si>
  <si>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</si>
  <si>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</si>
  <si>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</si>
  <si>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</si>
  <si>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</si>
  <si>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</si>
  <si>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</si>
  <si>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</si>
  <si>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</si>
  <si>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</si>
  <si>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</si>
  <si>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</si>
  <si>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</si>
  <si>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</si>
  <si>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</si>
  <si>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</si>
  <si>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</si>
  <si>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</si>
  <si>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</si>
  <si>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</si>
  <si>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</si>
  <si>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</si>
  <si>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</si>
  <si>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</si>
  <si>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</si>
  <si>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</si>
  <si>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</si>
  <si>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</si>
  <si>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</si>
  <si>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</si>
  <si>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</si>
  <si>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</si>
  <si>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</si>
  <si>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</si>
  <si>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</si>
  <si>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</si>
  <si>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</si>
  <si>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</si>
  <si>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</si>
  <si>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</si>
  <si>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</si>
  <si>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</si>
  <si>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</si>
  <si>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</si>
  <si>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</si>
  <si>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</si>
  <si>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</si>
  <si>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</si>
  <si>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</si>
  <si>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</si>
  <si>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</si>
  <si>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</si>
  <si>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</si>
  <si>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</si>
  <si>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</si>
  <si>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</si>
  <si>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</si>
  <si>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</si>
  <si>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</si>
  <si>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</si>
  <si>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</si>
  <si>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</si>
  <si>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</si>
  <si>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</si>
  <si>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</si>
  <si>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</si>
  <si>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</si>
  <si>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</si>
  <si>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</si>
  <si>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</si>
  <si>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</si>
  <si>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</si>
  <si>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</si>
  <si>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</si>
  <si>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</si>
  <si>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</si>
  <si>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</si>
  <si>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</si>
  <si>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</si>
  <si>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</si>
  <si>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</si>
  <si>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</si>
  <si>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</si>
  <si>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</si>
  <si>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</si>
  <si>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</si>
  <si>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</si>
  <si>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</si>
  <si>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</si>
  <si>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</si>
  <si>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</si>
  <si>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</si>
  <si>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</si>
  <si>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</si>
  <si>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</si>
  <si>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</si>
  <si>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</si>
  <si>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</si>
  <si>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</si>
  <si>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</si>
  <si>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</si>
  <si>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</si>
  <si>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</si>
  <si>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</si>
  <si>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</si>
  <si>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</si>
  <si>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</si>
  <si>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</si>
  <si>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</si>
  <si>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</si>
  <si>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</si>
  <si>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</si>
  <si>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</si>
  <si>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</si>
  <si>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</si>
  <si>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</si>
  <si>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</si>
  <si>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 xml:space="preserve">          Fideicomiso de Desastres Naturales (Informativo)</t>
  </si>
  <si>
    <t>Formato 6 a) Estado Analítico del Ejercicio del Presupuesto de Egresos Detallado - LDF 
                       (Clasificación por Objeto del Gasto)</t>
  </si>
  <si>
    <t xml:space="preserve"> MUNICIPIO DE SALAMANCA, GUANAJUATO.</t>
  </si>
  <si>
    <t>Estado Analítico del Ejercicio del Presupuesto de Egresos Detallado - LDF</t>
  </si>
  <si>
    <t xml:space="preserve">Clasificación por Objeto del Gasto (Capítulo y Concepto) 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</si>
  <si>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</si>
  <si>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</si>
  <si>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</si>
  <si>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</si>
  <si>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</si>
  <si>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</si>
  <si>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</si>
  <si>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</si>
  <si>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</si>
  <si>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</si>
  <si>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</si>
  <si>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</si>
  <si>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</si>
  <si>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</si>
  <si>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</si>
  <si>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</si>
  <si>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</si>
  <si>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</si>
  <si>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</si>
  <si>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</si>
  <si>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</si>
  <si>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</si>
  <si>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</si>
  <si>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</si>
  <si>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</si>
  <si>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</si>
  <si>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</si>
  <si>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</si>
  <si>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MUNICIPIO DE SALAMANCA, GUANAJUATO.
Estado de Situación Financiera Detallado - LDF
al 31 de Marzo de 2020 y al 31 de Diciembre de 2019
PESOS</t>
  </si>
  <si>
    <t>MUNICIPIO DE SALAMANCA, GUANAJUATO.
Informe Analítico de Obligaciones Diferentes de Financiamientos # LDF
al 31 de Marzo de 2020 y al 31 de Diciembre de 2019
PESOS</t>
  </si>
  <si>
    <t>Monto pagado de la inversión actualizado al 31 de Marzo de 2020 (l)</t>
  </si>
  <si>
    <t>Monto pagado de la inversión al 31 de Marzo de 2020 (k)</t>
  </si>
  <si>
    <t>Saldo pendiente por pagar de la inversión al 31 de Marzo de 2020 (m = g – l)</t>
  </si>
  <si>
    <t>MUNICIPIO DE SALAMANCA, GUANAJUATO.
Balance Presupuestario - LDF
al  31  de  Marzo  de  2020
PESOS</t>
  </si>
  <si>
    <t>MUNICIPIO DE SALAMANCA, GUANAJUATO.
Estado Analítico de Ingresos Detallado - LDF
al  31  de  Marzo  de  2020
PESOS</t>
  </si>
  <si>
    <t>del  01  de  Enero  al  31  de  Marzo  de  2020</t>
  </si>
  <si>
    <t>Formato 2 Informe Analítico de la Deuda Pública y Otros Pasivos - LDF</t>
  </si>
  <si>
    <t>Informe Analítico de la Deuda Pública y Otros Pasivos - LDF</t>
  </si>
  <si>
    <t>Al 31 de Diciembre de 2019 y al 31 de Marzo de 2020</t>
  </si>
  <si>
    <t>Saldo al 31 de diciembre de 2019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</si>
  <si>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</si>
  <si>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</si>
  <si>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</si>
  <si>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</si>
  <si>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</si>
  <si>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</si>
  <si>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</si>
  <si>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Aprobado</t>
  </si>
  <si>
    <t>Estimado/
Aprobado</t>
  </si>
  <si>
    <t>B. Dependencia o Unidad Administrativa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</si>
</sst>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7">
    <xf numFmtId="0" fontId="0" fillId="0" borderId="0"/>
    <xf numFmtId="0" fontId="3" fillId="0" borderId="0"/>
    <xf numFmtId="0" fontId="7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219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0" fillId="0" borderId="0" xfId="0"/>
    <xf numFmtId="4" fontId="3" fillId="0" borderId="7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/>
    </xf>
    <xf numFmtId="43" fontId="8" fillId="0" borderId="7" xfId="4" applyFont="1" applyFill="1" applyBorder="1" applyAlignment="1" applyProtection="1">
      <alignment horizontal="right" vertical="center"/>
      <protection locked="0"/>
    </xf>
    <xf numFmtId="43" fontId="8" fillId="0" borderId="7" xfId="4" applyFont="1" applyFill="1" applyBorder="1" applyAlignment="1">
      <alignment horizontal="right" vertical="center"/>
    </xf>
    <xf numFmtId="43" fontId="16" fillId="0" borderId="7" xfId="4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>
      <alignment horizontal="left" vertical="center" wrapText="1" indent="3"/>
    </xf>
    <xf numFmtId="0" fontId="14" fillId="3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vertical="center" indent="3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9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43" fontId="14" fillId="0" borderId="7" xfId="4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43" fontId="0" fillId="0" borderId="7" xfId="4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3" fontId="0" fillId="0" borderId="7" xfId="4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6"/>
    </xf>
    <xf numFmtId="0" fontId="14" fillId="0" borderId="7" xfId="0" applyFont="1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vertical="center" indent="12"/>
    </xf>
    <xf numFmtId="0" fontId="14" fillId="0" borderId="7" xfId="0" applyFont="1" applyFill="1" applyBorder="1" applyAlignment="1">
      <alignment vertical="center"/>
    </xf>
    <xf numFmtId="43" fontId="0" fillId="0" borderId="9" xfId="4" applyFont="1" applyFill="1" applyBorder="1"/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4" fillId="4" borderId="6" xfId="0" applyFont="1" applyFill="1" applyBorder="1" applyAlignment="1">
      <alignment horizontal="left" vertical="center" indent="3"/>
    </xf>
    <xf numFmtId="43" fontId="14" fillId="4" borderId="7" xfId="4" applyFont="1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horizontal="left" vertical="center" indent="6"/>
    </xf>
    <xf numFmtId="43" fontId="0" fillId="4" borderId="7" xfId="4" applyFont="1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horizontal="left" vertical="center" indent="9"/>
    </xf>
    <xf numFmtId="0" fontId="0" fillId="4" borderId="7" xfId="0" applyFill="1" applyBorder="1" applyAlignment="1">
      <alignment horizontal="left" vertical="center" indent="3"/>
    </xf>
    <xf numFmtId="43" fontId="0" fillId="4" borderId="7" xfId="4" applyFont="1" applyFill="1" applyBorder="1" applyAlignment="1">
      <alignment vertical="center"/>
    </xf>
    <xf numFmtId="0" fontId="14" fillId="4" borderId="7" xfId="0" applyFont="1" applyFill="1" applyBorder="1" applyAlignment="1">
      <alignment horizontal="left" vertical="center" indent="3"/>
    </xf>
    <xf numFmtId="0" fontId="0" fillId="4" borderId="7" xfId="0" applyFill="1" applyBorder="1" applyAlignment="1">
      <alignment horizontal="left" indent="9"/>
    </xf>
    <xf numFmtId="0" fontId="0" fillId="4" borderId="7" xfId="0" applyFill="1" applyBorder="1" applyAlignment="1">
      <alignment horizontal="left" indent="3"/>
    </xf>
    <xf numFmtId="0" fontId="14" fillId="4" borderId="7" xfId="0" applyFont="1" applyFill="1" applyBorder="1" applyAlignment="1">
      <alignment horizontal="left" indent="3"/>
    </xf>
    <xf numFmtId="0" fontId="0" fillId="0" borderId="9" xfId="0" applyBorder="1" applyAlignment="1">
      <alignment vertical="center"/>
    </xf>
    <xf numFmtId="43" fontId="0" fillId="0" borderId="9" xfId="4" applyFont="1" applyBorder="1"/>
    <xf numFmtId="0" fontId="11" fillId="0" borderId="5" xfId="5" applyFont="1" applyBorder="1" applyAlignment="1">
      <alignment horizontal="left" vertical="top"/>
    </xf>
    <xf numFmtId="0" fontId="12" fillId="0" borderId="5" xfId="5" applyFont="1" applyBorder="1" applyAlignment="1">
      <alignment horizontal="left" vertical="top"/>
    </xf>
    <xf numFmtId="0" fontId="0" fillId="0" borderId="0" xfId="0" applyBorder="1"/>
    <xf numFmtId="0" fontId="14" fillId="3" borderId="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3"/>
    </xf>
    <xf numFmtId="43" fontId="14" fillId="0" borderId="3" xfId="4" applyFont="1" applyFill="1" applyBorder="1" applyAlignment="1" applyProtection="1">
      <alignment vertical="center"/>
      <protection locked="0"/>
    </xf>
    <xf numFmtId="43" fontId="0" fillId="0" borderId="17" xfId="4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left" vertical="center" wrapText="1" indent="6"/>
    </xf>
    <xf numFmtId="43" fontId="14" fillId="0" borderId="17" xfId="4" applyFont="1" applyFill="1" applyBorder="1" applyAlignment="1" applyProtection="1">
      <alignment vertical="center"/>
      <protection locked="0"/>
    </xf>
    <xf numFmtId="43" fontId="0" fillId="0" borderId="17" xfId="4" applyFont="1" applyFill="1" applyBorder="1" applyAlignment="1" applyProtection="1">
      <alignment vertical="center" wrapText="1"/>
      <protection locked="0"/>
    </xf>
    <xf numFmtId="43" fontId="0" fillId="0" borderId="17" xfId="4" applyFont="1" applyFill="1" applyBorder="1" applyAlignment="1">
      <alignment vertical="center"/>
    </xf>
    <xf numFmtId="43" fontId="0" fillId="0" borderId="18" xfId="4" applyFont="1" applyFill="1" applyBorder="1"/>
    <xf numFmtId="0" fontId="13" fillId="0" borderId="5" xfId="5" applyFont="1" applyBorder="1" applyAlignment="1">
      <alignment horizontal="left"/>
    </xf>
    <xf numFmtId="0" fontId="14" fillId="3" borderId="13" xfId="0" applyFont="1" applyFill="1" applyBorder="1" applyAlignment="1">
      <alignment horizontal="center" vertical="center" wrapText="1"/>
    </xf>
    <xf numFmtId="43" fontId="14" fillId="0" borderId="17" xfId="4" applyFont="1" applyFill="1" applyBorder="1" applyAlignment="1" applyProtection="1">
      <alignment horizontal="right" vertical="center"/>
      <protection locked="0"/>
    </xf>
    <xf numFmtId="43" fontId="0" fillId="0" borderId="17" xfId="4" applyFont="1" applyFill="1" applyBorder="1" applyAlignment="1" applyProtection="1">
      <alignment horizontal="right" vertical="center"/>
      <protection locked="0"/>
    </xf>
    <xf numFmtId="43" fontId="0" fillId="0" borderId="17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 indent="3"/>
    </xf>
    <xf numFmtId="43" fontId="0" fillId="0" borderId="18" xfId="4" applyFont="1" applyBorder="1" applyAlignment="1">
      <alignment horizontal="center"/>
    </xf>
    <xf numFmtId="4" fontId="8" fillId="0" borderId="7" xfId="0" applyNumberFormat="1" applyFont="1" applyBorder="1" applyProtection="1">
      <protection locked="0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 wrapText="1"/>
    </xf>
    <xf numFmtId="43" fontId="14" fillId="0" borderId="6" xfId="4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left" vertical="center" indent="6"/>
      <protection locked="0"/>
    </xf>
    <xf numFmtId="0" fontId="0" fillId="0" borderId="7" xfId="0" applyFill="1" applyBorder="1" applyAlignment="1" applyProtection="1">
      <alignment horizontal="left" vertical="center" indent="6"/>
      <protection locked="0"/>
    </xf>
    <xf numFmtId="0" fontId="15" fillId="0" borderId="7" xfId="0" applyFont="1" applyFill="1" applyBorder="1" applyAlignment="1">
      <alignment vertical="center"/>
    </xf>
    <xf numFmtId="43" fontId="0" fillId="0" borderId="9" xfId="4" applyFont="1" applyBorder="1" applyAlignment="1">
      <alignment vertical="center"/>
    </xf>
    <xf numFmtId="0" fontId="0" fillId="0" borderId="0" xfId="0" applyFill="1" applyBorder="1"/>
    <xf numFmtId="0" fontId="14" fillId="3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0" fillId="0" borderId="0" xfId="6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7" xfId="0" applyFill="1" applyBorder="1"/>
    <xf numFmtId="0" fontId="14" fillId="0" borderId="5" xfId="0" applyFont="1" applyFill="1" applyBorder="1" applyAlignment="1">
      <alignment horizontal="left" vertical="center" indent="3"/>
    </xf>
    <xf numFmtId="43" fontId="14" fillId="0" borderId="7" xfId="4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7" xfId="4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7" xfId="4" applyFont="1" applyFill="1" applyBorder="1" applyAlignment="1" applyProtection="1">
      <alignment horizontal="right" vertical="center"/>
      <protection locked="0"/>
    </xf>
    <xf numFmtId="43" fontId="0" fillId="0" borderId="7" xfId="4" applyFont="1" applyFill="1" applyBorder="1" applyAlignment="1">
      <alignment horizontal="right"/>
    </xf>
    <xf numFmtId="43" fontId="0" fillId="3" borderId="19" xfId="4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43" fontId="0" fillId="0" borderId="7" xfId="4" applyFont="1" applyBorder="1" applyAlignment="1">
      <alignment horizontal="right"/>
    </xf>
    <xf numFmtId="43" fontId="0" fillId="0" borderId="7" xfId="4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15" fillId="0" borderId="9" xfId="0" applyFont="1" applyFill="1" applyBorder="1" applyAlignment="1">
      <alignment vertical="center"/>
    </xf>
    <xf numFmtId="43" fontId="0" fillId="0" borderId="9" xfId="4" applyFont="1" applyFill="1" applyBorder="1" applyAlignment="1">
      <alignment horizontal="right"/>
    </xf>
    <xf numFmtId="0" fontId="21" fillId="0" borderId="0" xfId="0" applyFont="1" applyFill="1" applyBorder="1" applyAlignment="1">
      <alignment horizontal="justify" vertical="center" wrapText="1"/>
    </xf>
    <xf numFmtId="0" fontId="0" fillId="0" borderId="7" xfId="0" applyBorder="1"/>
    <xf numFmtId="0" fontId="14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0" borderId="9" xfId="0" applyFont="1" applyBorder="1"/>
    <xf numFmtId="0" fontId="0" fillId="0" borderId="9" xfId="0" applyBorder="1"/>
    <xf numFmtId="43" fontId="14" fillId="0" borderId="7" xfId="4" applyFont="1" applyFill="1" applyBorder="1" applyProtection="1">
      <protection locked="0"/>
    </xf>
    <xf numFmtId="43" fontId="1" fillId="0" borderId="7" xfId="4" applyFont="1" applyFill="1" applyBorder="1" applyProtection="1">
      <protection locked="0"/>
    </xf>
    <xf numFmtId="43" fontId="0" fillId="0" borderId="7" xfId="4" applyFont="1" applyFill="1" applyBorder="1" applyProtection="1">
      <protection locked="0"/>
    </xf>
    <xf numFmtId="43" fontId="0" fillId="0" borderId="7" xfId="4" applyFont="1" applyFill="1" applyBorder="1"/>
    <xf numFmtId="43" fontId="23" fillId="3" borderId="19" xfId="4" applyFont="1" applyFill="1" applyBorder="1" applyAlignment="1"/>
    <xf numFmtId="43" fontId="24" fillId="3" borderId="19" xfId="4" applyFont="1" applyFill="1" applyBorder="1" applyAlignment="1"/>
    <xf numFmtId="43" fontId="25" fillId="0" borderId="7" xfId="4" applyFont="1" applyFill="1" applyBorder="1" applyProtection="1">
      <protection locked="0"/>
    </xf>
    <xf numFmtId="43" fontId="14" fillId="0" borderId="7" xfId="4" applyFont="1" applyFill="1" applyBorder="1"/>
    <xf numFmtId="3" fontId="0" fillId="0" borderId="9" xfId="0" applyNumberFormat="1" applyFill="1" applyBorder="1"/>
    <xf numFmtId="43" fontId="1" fillId="0" borderId="7" xfId="4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43" fontId="0" fillId="0" borderId="9" xfId="4" applyFont="1" applyFill="1" applyBorder="1" applyAlignment="1">
      <alignment vertical="center"/>
    </xf>
    <xf numFmtId="43" fontId="1" fillId="0" borderId="6" xfId="4" applyFont="1" applyFill="1" applyBorder="1" applyAlignment="1" applyProtection="1">
      <alignment vertical="center"/>
      <protection locked="0"/>
    </xf>
    <xf numFmtId="43" fontId="24" fillId="3" borderId="19" xfId="4" applyFont="1" applyFill="1" applyBorder="1" applyAlignment="1">
      <alignment vertical="center"/>
    </xf>
    <xf numFmtId="43" fontId="14" fillId="0" borderId="7" xfId="4" applyFont="1" applyFill="1" applyBorder="1" applyAlignment="1">
      <alignment vertical="center"/>
    </xf>
    <xf numFmtId="3" fontId="0" fillId="0" borderId="6" xfId="0" applyNumberFormat="1" applyFont="1" applyFill="1" applyBorder="1" applyProtection="1">
      <protection locked="0"/>
    </xf>
    <xf numFmtId="43" fontId="24" fillId="3" borderId="19" xfId="4" applyFont="1" applyFill="1" applyBorder="1"/>
    <xf numFmtId="43" fontId="8" fillId="0" borderId="7" xfId="4" applyFont="1" applyFill="1" applyBorder="1" applyAlignment="1" applyProtection="1">
      <alignment vertical="center"/>
      <protection locked="0"/>
    </xf>
    <xf numFmtId="43" fontId="8" fillId="3" borderId="19" xfId="4" applyFont="1" applyFill="1" applyBorder="1" applyAlignment="1">
      <alignment vertical="center"/>
    </xf>
    <xf numFmtId="43" fontId="8" fillId="0" borderId="7" xfId="4" applyFont="1" applyFill="1" applyBorder="1" applyAlignment="1">
      <alignment vertical="center"/>
    </xf>
    <xf numFmtId="43" fontId="16" fillId="0" borderId="7" xfId="4" applyFont="1" applyFill="1" applyBorder="1" applyAlignment="1" applyProtection="1">
      <alignment vertical="center"/>
      <protection locked="0"/>
    </xf>
    <xf numFmtId="43" fontId="1" fillId="4" borderId="7" xfId="4" applyFont="1" applyFill="1" applyBorder="1" applyAlignment="1" applyProtection="1">
      <alignment vertical="center"/>
      <protection locked="0"/>
    </xf>
    <xf numFmtId="43" fontId="1" fillId="0" borderId="17" xfId="4" applyFont="1" applyFill="1" applyBorder="1" applyAlignment="1" applyProtection="1">
      <alignment vertical="center"/>
      <protection locked="0"/>
    </xf>
    <xf numFmtId="43" fontId="1" fillId="0" borderId="17" xfId="4" applyFont="1" applyFill="1" applyBorder="1" applyAlignment="1" applyProtection="1">
      <alignment horizontal="right" vertical="center"/>
      <protection locked="0"/>
    </xf>
  </cellXfs>
  <cellStyles count="7">
    <cellStyle name="Millares" xfId="4" builtinId="3"/>
    <cellStyle name="Millares 2" xfId="3"/>
    <cellStyle name="Moneda" xfId="6" builtin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1"/>
  </cols>
  <sheetData>
    <row r="1" spans="1:2">
      <c r="A1" s="10"/>
      <c r="B1" s="10"/>
    </row>
    <row r="2020" spans="1:1">
      <c r="A2020" s="12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B41" sqref="B41"/>
    </sheetView>
  </sheetViews>
  <sheetFormatPr baseColWidth="10" defaultRowHeight="12.75"/>
  <cols>
    <col min="1" max="1" width="99.83203125" style="28" customWidth="1"/>
    <col min="2" max="2" width="25.83203125" style="28" customWidth="1"/>
    <col min="3" max="3" width="24.6640625" style="28" customWidth="1"/>
    <col min="4" max="4" width="23.1640625" style="28" customWidth="1"/>
    <col min="5" max="5" width="24.33203125" style="28" customWidth="1"/>
    <col min="6" max="6" width="24.1640625" style="28" customWidth="1"/>
    <col min="7" max="7" width="21.33203125" style="28" customWidth="1"/>
    <col min="8" max="16384" width="12" style="28"/>
  </cols>
  <sheetData>
    <row r="1" spans="1:7" ht="21">
      <c r="A1" s="144" t="s">
        <v>592</v>
      </c>
      <c r="B1" s="145"/>
      <c r="C1" s="145"/>
      <c r="D1" s="145"/>
      <c r="E1" s="145"/>
      <c r="F1" s="145"/>
      <c r="G1" s="145"/>
    </row>
    <row r="2" spans="1:7" ht="15">
      <c r="A2" s="154" t="s">
        <v>575</v>
      </c>
      <c r="B2" s="155"/>
      <c r="C2" s="155"/>
      <c r="D2" s="155"/>
      <c r="E2" s="155"/>
      <c r="F2" s="155"/>
      <c r="G2" s="156"/>
    </row>
    <row r="3" spans="1:7" ht="15">
      <c r="A3" s="160" t="s">
        <v>576</v>
      </c>
      <c r="B3" s="161"/>
      <c r="C3" s="161"/>
      <c r="D3" s="161"/>
      <c r="E3" s="161"/>
      <c r="F3" s="161"/>
      <c r="G3" s="162"/>
    </row>
    <row r="4" spans="1:7" ht="15">
      <c r="A4" s="160" t="s">
        <v>593</v>
      </c>
      <c r="B4" s="161"/>
      <c r="C4" s="161"/>
      <c r="D4" s="161"/>
      <c r="E4" s="161"/>
      <c r="F4" s="161"/>
      <c r="G4" s="162"/>
    </row>
    <row r="5" spans="1:7" ht="15">
      <c r="A5" s="160" t="s">
        <v>613</v>
      </c>
      <c r="B5" s="161"/>
      <c r="C5" s="161"/>
      <c r="D5" s="161"/>
      <c r="E5" s="161"/>
      <c r="F5" s="161"/>
      <c r="G5" s="162"/>
    </row>
    <row r="6" spans="1:7" ht="15">
      <c r="A6" s="163" t="s">
        <v>578</v>
      </c>
      <c r="B6" s="164"/>
      <c r="C6" s="164"/>
      <c r="D6" s="164"/>
      <c r="E6" s="164"/>
      <c r="F6" s="164"/>
      <c r="G6" s="165"/>
    </row>
    <row r="7" spans="1:7" ht="15">
      <c r="A7" s="150" t="s">
        <v>594</v>
      </c>
      <c r="B7" s="142" t="s">
        <v>269</v>
      </c>
      <c r="C7" s="142"/>
      <c r="D7" s="142"/>
      <c r="E7" s="142"/>
      <c r="F7" s="142"/>
      <c r="G7" s="142" t="s">
        <v>274</v>
      </c>
    </row>
    <row r="8" spans="1:7" ht="30">
      <c r="A8" s="149"/>
      <c r="B8" s="57" t="s">
        <v>270</v>
      </c>
      <c r="C8" s="107" t="s">
        <v>580</v>
      </c>
      <c r="D8" s="107" t="s">
        <v>171</v>
      </c>
      <c r="E8" s="107" t="s">
        <v>172</v>
      </c>
      <c r="F8" s="107" t="s">
        <v>250</v>
      </c>
      <c r="G8" s="168"/>
    </row>
    <row r="9" spans="1:7" ht="15">
      <c r="A9" s="98" t="s">
        <v>561</v>
      </c>
      <c r="B9" s="108">
        <f>B10+B11+B12+B15+B16+B19</f>
        <v>279197273.35000002</v>
      </c>
      <c r="C9" s="108">
        <f t="shared" ref="C9:G9" si="0">C10+C11+C12+C15+C16+C19</f>
        <v>5500000</v>
      </c>
      <c r="D9" s="108">
        <f t="shared" si="0"/>
        <v>284697273.35000002</v>
      </c>
      <c r="E9" s="108">
        <f t="shared" si="0"/>
        <v>55703982.369999997</v>
      </c>
      <c r="F9" s="108">
        <f t="shared" si="0"/>
        <v>55703982.369999997</v>
      </c>
      <c r="G9" s="108">
        <f t="shared" si="0"/>
        <v>228993290.98000002</v>
      </c>
    </row>
    <row r="10" spans="1:7" ht="15">
      <c r="A10" s="59" t="s">
        <v>595</v>
      </c>
      <c r="B10" s="218">
        <v>279197273.35000002</v>
      </c>
      <c r="C10" s="218">
        <v>5500000</v>
      </c>
      <c r="D10" s="109">
        <f>B10+C10</f>
        <v>284697273.35000002</v>
      </c>
      <c r="E10" s="218">
        <v>55703982.369999997</v>
      </c>
      <c r="F10" s="218">
        <v>55703982.369999997</v>
      </c>
      <c r="G10" s="109">
        <f>D10-E10</f>
        <v>228993290.98000002</v>
      </c>
    </row>
    <row r="11" spans="1:7">
      <c r="A11" s="59" t="s">
        <v>562</v>
      </c>
      <c r="B11" s="109"/>
      <c r="C11" s="109"/>
      <c r="D11" s="109">
        <f>B11+C11</f>
        <v>0</v>
      </c>
      <c r="E11" s="109"/>
      <c r="F11" s="109"/>
      <c r="G11" s="109">
        <f>D11-E11</f>
        <v>0</v>
      </c>
    </row>
    <row r="12" spans="1:7">
      <c r="A12" s="59" t="s">
        <v>563</v>
      </c>
      <c r="B12" s="109">
        <f>B13+B14</f>
        <v>0</v>
      </c>
      <c r="C12" s="109">
        <f t="shared" ref="C12:G12" si="1">C13+C14</f>
        <v>0</v>
      </c>
      <c r="D12" s="109">
        <f t="shared" si="1"/>
        <v>0</v>
      </c>
      <c r="E12" s="109">
        <f t="shared" si="1"/>
        <v>0</v>
      </c>
      <c r="F12" s="109">
        <f t="shared" si="1"/>
        <v>0</v>
      </c>
      <c r="G12" s="109">
        <f t="shared" si="1"/>
        <v>0</v>
      </c>
    </row>
    <row r="13" spans="1:7">
      <c r="A13" s="76" t="s">
        <v>564</v>
      </c>
      <c r="B13" s="109"/>
      <c r="C13" s="109"/>
      <c r="D13" s="109">
        <f>B13+C13</f>
        <v>0</v>
      </c>
      <c r="E13" s="109"/>
      <c r="F13" s="109"/>
      <c r="G13" s="109">
        <f>D13-E13</f>
        <v>0</v>
      </c>
    </row>
    <row r="14" spans="1:7">
      <c r="A14" s="76" t="s">
        <v>596</v>
      </c>
      <c r="B14" s="109"/>
      <c r="C14" s="109"/>
      <c r="D14" s="109">
        <f>B14+C14</f>
        <v>0</v>
      </c>
      <c r="E14" s="109"/>
      <c r="F14" s="109"/>
      <c r="G14" s="109">
        <f>D14-E14</f>
        <v>0</v>
      </c>
    </row>
    <row r="15" spans="1:7">
      <c r="A15" s="59" t="s">
        <v>565</v>
      </c>
      <c r="B15" s="109"/>
      <c r="C15" s="109"/>
      <c r="D15" s="109">
        <f>B15+C15</f>
        <v>0</v>
      </c>
      <c r="E15" s="109"/>
      <c r="F15" s="109"/>
      <c r="G15" s="109">
        <f>D15-E15</f>
        <v>0</v>
      </c>
    </row>
    <row r="16" spans="1:7" ht="25.5">
      <c r="A16" s="101" t="s">
        <v>597</v>
      </c>
      <c r="B16" s="109">
        <f>B17+B18</f>
        <v>0</v>
      </c>
      <c r="C16" s="109">
        <f t="shared" ref="C16:G16" si="2">C17+C18</f>
        <v>0</v>
      </c>
      <c r="D16" s="109">
        <f t="shared" si="2"/>
        <v>0</v>
      </c>
      <c r="E16" s="109">
        <f t="shared" si="2"/>
        <v>0</v>
      </c>
      <c r="F16" s="109">
        <f t="shared" si="2"/>
        <v>0</v>
      </c>
      <c r="G16" s="109">
        <f t="shared" si="2"/>
        <v>0</v>
      </c>
    </row>
    <row r="17" spans="1:7">
      <c r="A17" s="76" t="s">
        <v>566</v>
      </c>
      <c r="B17" s="109"/>
      <c r="C17" s="109"/>
      <c r="D17" s="109">
        <f>B17+C17</f>
        <v>0</v>
      </c>
      <c r="E17" s="109"/>
      <c r="F17" s="109"/>
      <c r="G17" s="109">
        <f>D17-E17</f>
        <v>0</v>
      </c>
    </row>
    <row r="18" spans="1:7">
      <c r="A18" s="76" t="s">
        <v>567</v>
      </c>
      <c r="B18" s="109"/>
      <c r="C18" s="109"/>
      <c r="D18" s="109">
        <f>B18+C18</f>
        <v>0</v>
      </c>
      <c r="E18" s="109"/>
      <c r="F18" s="109"/>
      <c r="G18" s="109">
        <f>D18-E18</f>
        <v>0</v>
      </c>
    </row>
    <row r="19" spans="1:7">
      <c r="A19" s="59" t="s">
        <v>568</v>
      </c>
      <c r="B19" s="109"/>
      <c r="C19" s="109"/>
      <c r="D19" s="109">
        <f>B19+C19</f>
        <v>0</v>
      </c>
      <c r="E19" s="109"/>
      <c r="F19" s="109"/>
      <c r="G19" s="109">
        <f>D19-E19</f>
        <v>0</v>
      </c>
    </row>
    <row r="20" spans="1:7">
      <c r="A20" s="65"/>
      <c r="B20" s="110"/>
      <c r="C20" s="110"/>
      <c r="D20" s="110"/>
      <c r="E20" s="110"/>
      <c r="F20" s="110"/>
      <c r="G20" s="110"/>
    </row>
    <row r="21" spans="1:7" ht="15">
      <c r="A21" s="111" t="s">
        <v>598</v>
      </c>
      <c r="B21" s="108">
        <f>B22+B23+B24+B27+B28+B31</f>
        <v>79240054.799999997</v>
      </c>
      <c r="C21" s="108">
        <f t="shared" ref="C21:G21" si="3">C22+C23+C24+C27+C28+C31</f>
        <v>0</v>
      </c>
      <c r="D21" s="108">
        <f t="shared" si="3"/>
        <v>79240054.799999997</v>
      </c>
      <c r="E21" s="108">
        <f t="shared" si="3"/>
        <v>3443215.94</v>
      </c>
      <c r="F21" s="108">
        <f t="shared" si="3"/>
        <v>3443215.94</v>
      </c>
      <c r="G21" s="108">
        <f t="shared" si="3"/>
        <v>75796838.859999999</v>
      </c>
    </row>
    <row r="22" spans="1:7" ht="15">
      <c r="A22" s="59" t="s">
        <v>595</v>
      </c>
      <c r="B22" s="218">
        <v>79240054.799999997</v>
      </c>
      <c r="C22" s="218">
        <v>0</v>
      </c>
      <c r="D22" s="109">
        <f>B22+C22</f>
        <v>79240054.799999997</v>
      </c>
      <c r="E22" s="218">
        <v>3443215.94</v>
      </c>
      <c r="F22" s="218">
        <v>3443215.94</v>
      </c>
      <c r="G22" s="109">
        <f>D22-E22</f>
        <v>75796838.859999999</v>
      </c>
    </row>
    <row r="23" spans="1:7">
      <c r="A23" s="59" t="s">
        <v>562</v>
      </c>
      <c r="B23" s="109"/>
      <c r="C23" s="109"/>
      <c r="D23" s="109">
        <f>B23+C23</f>
        <v>0</v>
      </c>
      <c r="E23" s="109"/>
      <c r="F23" s="109"/>
      <c r="G23" s="109">
        <f>D23-E23</f>
        <v>0</v>
      </c>
    </row>
    <row r="24" spans="1:7">
      <c r="A24" s="59" t="s">
        <v>563</v>
      </c>
      <c r="B24" s="109">
        <f>B25+B26</f>
        <v>0</v>
      </c>
      <c r="C24" s="109">
        <f>C25+C26</f>
        <v>0</v>
      </c>
      <c r="D24" s="109">
        <f>D25+D26</f>
        <v>0</v>
      </c>
      <c r="E24" s="109">
        <f t="shared" ref="E24:G24" si="4">E25+E26</f>
        <v>0</v>
      </c>
      <c r="F24" s="109">
        <f t="shared" si="4"/>
        <v>0</v>
      </c>
      <c r="G24" s="109">
        <f t="shared" si="4"/>
        <v>0</v>
      </c>
    </row>
    <row r="25" spans="1:7">
      <c r="A25" s="76" t="s">
        <v>564</v>
      </c>
      <c r="B25" s="109"/>
      <c r="C25" s="109"/>
      <c r="D25" s="109">
        <f>B25+C25</f>
        <v>0</v>
      </c>
      <c r="E25" s="109"/>
      <c r="F25" s="109"/>
      <c r="G25" s="109">
        <f>D25-E25</f>
        <v>0</v>
      </c>
    </row>
    <row r="26" spans="1:7">
      <c r="A26" s="76" t="s">
        <v>596</v>
      </c>
      <c r="B26" s="109"/>
      <c r="C26" s="109"/>
      <c r="D26" s="109">
        <f>B26+C26</f>
        <v>0</v>
      </c>
      <c r="E26" s="109"/>
      <c r="F26" s="109"/>
      <c r="G26" s="109">
        <f>D26-E26</f>
        <v>0</v>
      </c>
    </row>
    <row r="27" spans="1:7">
      <c r="A27" s="59" t="s">
        <v>565</v>
      </c>
      <c r="B27" s="109"/>
      <c r="C27" s="109"/>
      <c r="D27" s="109"/>
      <c r="E27" s="109"/>
      <c r="F27" s="109"/>
      <c r="G27" s="109"/>
    </row>
    <row r="28" spans="1:7" ht="25.5">
      <c r="A28" s="101" t="s">
        <v>597</v>
      </c>
      <c r="B28" s="109">
        <f>B29+B30</f>
        <v>0</v>
      </c>
      <c r="C28" s="109">
        <f t="shared" ref="C28:G28" si="5">C29+C30</f>
        <v>0</v>
      </c>
      <c r="D28" s="109">
        <f t="shared" si="5"/>
        <v>0</v>
      </c>
      <c r="E28" s="109">
        <f t="shared" si="5"/>
        <v>0</v>
      </c>
      <c r="F28" s="109">
        <f t="shared" si="5"/>
        <v>0</v>
      </c>
      <c r="G28" s="109">
        <f t="shared" si="5"/>
        <v>0</v>
      </c>
    </row>
    <row r="29" spans="1:7">
      <c r="A29" s="76" t="s">
        <v>566</v>
      </c>
      <c r="B29" s="109"/>
      <c r="C29" s="109"/>
      <c r="D29" s="109">
        <f>B29+C29</f>
        <v>0</v>
      </c>
      <c r="E29" s="109"/>
      <c r="F29" s="109"/>
      <c r="G29" s="109">
        <f>D29-E29</f>
        <v>0</v>
      </c>
    </row>
    <row r="30" spans="1:7">
      <c r="A30" s="76" t="s">
        <v>567</v>
      </c>
      <c r="B30" s="109"/>
      <c r="C30" s="109"/>
      <c r="D30" s="109">
        <f>B30+C30</f>
        <v>0</v>
      </c>
      <c r="E30" s="109"/>
      <c r="F30" s="109"/>
      <c r="G30" s="109">
        <f>D30-E30</f>
        <v>0</v>
      </c>
    </row>
    <row r="31" spans="1:7">
      <c r="A31" s="59" t="s">
        <v>568</v>
      </c>
      <c r="B31" s="109"/>
      <c r="C31" s="109"/>
      <c r="D31" s="109">
        <f>B31+C31</f>
        <v>0</v>
      </c>
      <c r="E31" s="109"/>
      <c r="F31" s="109"/>
      <c r="G31" s="109">
        <f>D31-E31</f>
        <v>0</v>
      </c>
    </row>
    <row r="32" spans="1:7">
      <c r="A32" s="65"/>
      <c r="B32" s="110"/>
      <c r="C32" s="110"/>
      <c r="D32" s="110"/>
      <c r="E32" s="110"/>
      <c r="F32" s="110"/>
      <c r="G32" s="110"/>
    </row>
    <row r="33" spans="1:7" ht="15">
      <c r="A33" s="58" t="s">
        <v>599</v>
      </c>
      <c r="B33" s="108">
        <f>B9+B21</f>
        <v>358437328.15000004</v>
      </c>
      <c r="C33" s="108">
        <f t="shared" ref="C33:G33" si="6">C9+C21</f>
        <v>5500000</v>
      </c>
      <c r="D33" s="108">
        <f t="shared" si="6"/>
        <v>363937328.15000004</v>
      </c>
      <c r="E33" s="108">
        <f t="shared" si="6"/>
        <v>59147198.309999995</v>
      </c>
      <c r="F33" s="108">
        <f t="shared" si="6"/>
        <v>59147198.309999995</v>
      </c>
      <c r="G33" s="108">
        <f t="shared" si="6"/>
        <v>304790129.84000003</v>
      </c>
    </row>
    <row r="34" spans="1:7">
      <c r="A34" s="91"/>
      <c r="B34" s="112"/>
      <c r="C34" s="112"/>
      <c r="D34" s="112"/>
      <c r="E34" s="112"/>
      <c r="F34" s="112"/>
      <c r="G34" s="1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C65" sqref="C65"/>
    </sheetView>
  </sheetViews>
  <sheetFormatPr baseColWidth="10" defaultRowHeight="11.25"/>
  <cols>
    <col min="1" max="1" width="48.1640625" style="9" customWidth="1"/>
    <col min="2" max="3" width="20" style="9" bestFit="1" customWidth="1"/>
    <col min="4" max="4" width="56" style="9" customWidth="1"/>
    <col min="5" max="6" width="20" style="9" bestFit="1" customWidth="1"/>
    <col min="7" max="16384" width="12" style="9"/>
  </cols>
  <sheetData>
    <row r="1" spans="1:6" ht="51.75" customHeight="1">
      <c r="A1" s="126" t="s">
        <v>606</v>
      </c>
      <c r="B1" s="127"/>
      <c r="C1" s="127"/>
      <c r="D1" s="127"/>
      <c r="E1" s="127"/>
      <c r="F1" s="128"/>
    </row>
    <row r="2" spans="1:6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>
      <c r="A3" s="3"/>
      <c r="B3" s="4"/>
      <c r="C3" s="4"/>
      <c r="D3" s="5"/>
      <c r="E3" s="4"/>
      <c r="F3" s="4"/>
    </row>
    <row r="4" spans="1:6">
      <c r="A4" s="43" t="s">
        <v>1</v>
      </c>
      <c r="B4" s="44"/>
      <c r="C4" s="44"/>
      <c r="D4" s="45" t="s">
        <v>2</v>
      </c>
      <c r="E4" s="44"/>
      <c r="F4" s="44"/>
    </row>
    <row r="5" spans="1:6">
      <c r="A5" s="43" t="s">
        <v>3</v>
      </c>
      <c r="B5" s="46"/>
      <c r="C5" s="46"/>
      <c r="D5" s="45" t="s">
        <v>4</v>
      </c>
      <c r="E5" s="46"/>
      <c r="F5" s="46"/>
    </row>
    <row r="6" spans="1:6" ht="25.5" customHeight="1">
      <c r="A6" s="41" t="s">
        <v>5</v>
      </c>
      <c r="B6" s="53">
        <f>SUM(B7:B13)</f>
        <v>201288676.58000001</v>
      </c>
      <c r="C6" s="53">
        <f>SUM(C7:C13)</f>
        <v>166718862.69999999</v>
      </c>
      <c r="D6" s="42" t="s">
        <v>6</v>
      </c>
      <c r="E6" s="53">
        <f>SUM(E7:E15)</f>
        <v>42436949.600000001</v>
      </c>
      <c r="F6" s="53">
        <f>SUM(F7:F15)</f>
        <v>75195477.200000003</v>
      </c>
    </row>
    <row r="7" spans="1:6" ht="12.75">
      <c r="A7" s="47" t="s">
        <v>7</v>
      </c>
      <c r="B7" s="53">
        <v>190851.55</v>
      </c>
      <c r="C7" s="53">
        <v>0</v>
      </c>
      <c r="D7" s="48" t="s">
        <v>8</v>
      </c>
      <c r="E7" s="53">
        <v>4833573.6500000004</v>
      </c>
      <c r="F7" s="53">
        <v>18330445.460000001</v>
      </c>
    </row>
    <row r="8" spans="1:6" ht="12.75">
      <c r="A8" s="47" t="s">
        <v>9</v>
      </c>
      <c r="B8" s="53">
        <v>73732170.010000005</v>
      </c>
      <c r="C8" s="53">
        <v>44264860.109999999</v>
      </c>
      <c r="D8" s="48" t="s">
        <v>10</v>
      </c>
      <c r="E8" s="53">
        <v>14418509.99</v>
      </c>
      <c r="F8" s="53">
        <v>35225652.020000003</v>
      </c>
    </row>
    <row r="9" spans="1:6" ht="12.75">
      <c r="A9" s="47" t="s">
        <v>11</v>
      </c>
      <c r="B9" s="53"/>
      <c r="C9" s="53"/>
      <c r="D9" s="48" t="s">
        <v>12</v>
      </c>
      <c r="E9" s="53">
        <v>12973486.310000001</v>
      </c>
      <c r="F9" s="53">
        <v>11248088.07</v>
      </c>
    </row>
    <row r="10" spans="1:6" ht="12.75">
      <c r="A10" s="47" t="s">
        <v>13</v>
      </c>
      <c r="B10" s="53">
        <v>130021913.5</v>
      </c>
      <c r="C10" s="53">
        <v>84057646.010000005</v>
      </c>
      <c r="D10" s="48" t="s">
        <v>14</v>
      </c>
      <c r="E10" s="53"/>
      <c r="F10" s="53"/>
    </row>
    <row r="11" spans="1:6" ht="12.75">
      <c r="A11" s="47" t="s">
        <v>15</v>
      </c>
      <c r="B11" s="53">
        <v>-2656258.48</v>
      </c>
      <c r="C11" s="53">
        <v>38396356.579999998</v>
      </c>
      <c r="D11" s="48" t="s">
        <v>16</v>
      </c>
      <c r="E11" s="53">
        <v>814729.4</v>
      </c>
      <c r="F11" s="53">
        <v>2399198.15</v>
      </c>
    </row>
    <row r="12" spans="1:6" ht="22.5">
      <c r="A12" s="47" t="s">
        <v>17</v>
      </c>
      <c r="B12" s="53"/>
      <c r="C12" s="53"/>
      <c r="D12" s="48" t="s">
        <v>18</v>
      </c>
      <c r="E12" s="53"/>
      <c r="F12" s="53"/>
    </row>
    <row r="13" spans="1:6" ht="12.75">
      <c r="A13" s="47" t="s">
        <v>19</v>
      </c>
      <c r="B13" s="53"/>
      <c r="C13" s="53"/>
      <c r="D13" s="48" t="s">
        <v>20</v>
      </c>
      <c r="E13" s="53">
        <v>4210965.3600000003</v>
      </c>
      <c r="F13" s="53">
        <v>5907165.3600000003</v>
      </c>
    </row>
    <row r="14" spans="1:6" ht="22.5">
      <c r="A14" s="41" t="s">
        <v>21</v>
      </c>
      <c r="B14" s="53">
        <f>SUM(B15:B21)</f>
        <v>21011990.390000001</v>
      </c>
      <c r="C14" s="53">
        <f>SUM(C15:C21)</f>
        <v>14386092.780000001</v>
      </c>
      <c r="D14" s="48" t="s">
        <v>22</v>
      </c>
      <c r="E14" s="53">
        <v>-149439.72</v>
      </c>
      <c r="F14" s="53">
        <v>-23304.92</v>
      </c>
    </row>
    <row r="15" spans="1:6" ht="12.75">
      <c r="A15" s="47" t="s">
        <v>23</v>
      </c>
      <c r="B15" s="53"/>
      <c r="C15" s="53"/>
      <c r="D15" s="48" t="s">
        <v>24</v>
      </c>
      <c r="E15" s="53">
        <v>5335124.6100000003</v>
      </c>
      <c r="F15" s="53">
        <v>2108233.06</v>
      </c>
    </row>
    <row r="16" spans="1:6" ht="12.75">
      <c r="A16" s="47" t="s">
        <v>25</v>
      </c>
      <c r="B16" s="53">
        <v>1017295.11</v>
      </c>
      <c r="C16" s="53">
        <v>1035749.46</v>
      </c>
      <c r="D16" s="42" t="s">
        <v>26</v>
      </c>
      <c r="E16" s="53">
        <f>SUM(E17:E19)</f>
        <v>0</v>
      </c>
      <c r="F16" s="53">
        <f>SUM(F17:F19)</f>
        <v>0</v>
      </c>
    </row>
    <row r="17" spans="1:6" ht="16.5" customHeight="1">
      <c r="A17" s="47" t="s">
        <v>27</v>
      </c>
      <c r="B17" s="53">
        <v>1164978.9099999999</v>
      </c>
      <c r="C17" s="53">
        <v>909245.96</v>
      </c>
      <c r="D17" s="48" t="s">
        <v>28</v>
      </c>
      <c r="E17" s="53">
        <v>0</v>
      </c>
      <c r="F17" s="53">
        <v>0</v>
      </c>
    </row>
    <row r="18" spans="1:6" ht="21.75" customHeight="1">
      <c r="A18" s="47" t="s">
        <v>29</v>
      </c>
      <c r="B18" s="53">
        <v>54.99</v>
      </c>
      <c r="C18" s="53">
        <v>54.99</v>
      </c>
      <c r="D18" s="48" t="s">
        <v>30</v>
      </c>
      <c r="E18" s="53">
        <v>0</v>
      </c>
      <c r="F18" s="53">
        <v>0</v>
      </c>
    </row>
    <row r="19" spans="1:6" ht="22.5">
      <c r="A19" s="47" t="s">
        <v>31</v>
      </c>
      <c r="B19" s="53">
        <v>224377.23</v>
      </c>
      <c r="C19" s="53">
        <v>216181.23</v>
      </c>
      <c r="D19" s="48" t="s">
        <v>32</v>
      </c>
      <c r="E19" s="53">
        <v>0</v>
      </c>
      <c r="F19" s="53">
        <v>0</v>
      </c>
    </row>
    <row r="20" spans="1:6" ht="22.5">
      <c r="A20" s="47" t="s">
        <v>33</v>
      </c>
      <c r="B20" s="53"/>
      <c r="C20" s="53"/>
      <c r="D20" s="42" t="s">
        <v>34</v>
      </c>
      <c r="E20" s="53">
        <f>E21+E22</f>
        <v>8964932</v>
      </c>
      <c r="F20" s="53">
        <f>F21+F22</f>
        <v>-1655589.91</v>
      </c>
    </row>
    <row r="21" spans="1:6" ht="22.5">
      <c r="A21" s="47" t="s">
        <v>35</v>
      </c>
      <c r="B21" s="53">
        <v>18605284.149999999</v>
      </c>
      <c r="C21" s="53">
        <v>12224861.140000001</v>
      </c>
      <c r="D21" s="48" t="s">
        <v>36</v>
      </c>
      <c r="E21" s="53">
        <v>8964932</v>
      </c>
      <c r="F21" s="53">
        <v>-1655589.91</v>
      </c>
    </row>
    <row r="22" spans="1:6" ht="22.5">
      <c r="A22" s="41" t="s">
        <v>37</v>
      </c>
      <c r="B22" s="53">
        <f>SUM(B23:B27)</f>
        <v>5953683.8099999996</v>
      </c>
      <c r="C22" s="53">
        <f>SUM(C23:C27)</f>
        <v>21303303.900000002</v>
      </c>
      <c r="D22" s="48" t="s">
        <v>38</v>
      </c>
      <c r="E22" s="53">
        <v>0</v>
      </c>
      <c r="F22" s="53">
        <v>0</v>
      </c>
    </row>
    <row r="23" spans="1:6" ht="22.5">
      <c r="A23" s="47" t="s">
        <v>39</v>
      </c>
      <c r="B23" s="53">
        <v>1427959.03</v>
      </c>
      <c r="C23" s="53">
        <v>1427959.03</v>
      </c>
      <c r="D23" s="42" t="s">
        <v>40</v>
      </c>
      <c r="E23" s="53">
        <v>0</v>
      </c>
      <c r="F23" s="53">
        <v>0</v>
      </c>
    </row>
    <row r="24" spans="1:6" ht="22.5">
      <c r="A24" s="47" t="s">
        <v>41</v>
      </c>
      <c r="B24" s="53">
        <v>435000</v>
      </c>
      <c r="C24" s="53">
        <v>435000</v>
      </c>
      <c r="D24" s="42" t="s">
        <v>42</v>
      </c>
      <c r="E24" s="53">
        <f>SUM(E25:E27)</f>
        <v>0</v>
      </c>
      <c r="F24" s="53">
        <f>SUM(F25:F27)</f>
        <v>0</v>
      </c>
    </row>
    <row r="25" spans="1:6" ht="22.5">
      <c r="A25" s="47" t="s">
        <v>43</v>
      </c>
      <c r="B25" s="53"/>
      <c r="C25" s="53"/>
      <c r="D25" s="48" t="s">
        <v>44</v>
      </c>
      <c r="E25" s="53">
        <v>0</v>
      </c>
      <c r="F25" s="53">
        <v>0</v>
      </c>
    </row>
    <row r="26" spans="1:6" ht="22.5">
      <c r="A26" s="47" t="s">
        <v>45</v>
      </c>
      <c r="B26" s="53">
        <v>4090724.78</v>
      </c>
      <c r="C26" s="53">
        <v>19440344.870000001</v>
      </c>
      <c r="D26" s="48" t="s">
        <v>46</v>
      </c>
      <c r="E26" s="53">
        <v>0</v>
      </c>
      <c r="F26" s="53">
        <v>0</v>
      </c>
    </row>
    <row r="27" spans="1:6" ht="22.5">
      <c r="A27" s="47" t="s">
        <v>47</v>
      </c>
      <c r="B27" s="53"/>
      <c r="C27" s="53"/>
      <c r="D27" s="48" t="s">
        <v>48</v>
      </c>
      <c r="E27" s="53">
        <v>0</v>
      </c>
      <c r="F27" s="53">
        <v>0</v>
      </c>
    </row>
    <row r="28" spans="1:6" ht="22.5">
      <c r="A28" s="41" t="s">
        <v>49</v>
      </c>
      <c r="B28" s="53">
        <f>SUM(B29:B33)</f>
        <v>0</v>
      </c>
      <c r="C28" s="53">
        <f>SUM(C29:C33)</f>
        <v>0</v>
      </c>
      <c r="D28" s="42" t="s">
        <v>50</v>
      </c>
      <c r="E28" s="53">
        <f>SUM(E29:E34)</f>
        <v>0</v>
      </c>
      <c r="F28" s="53">
        <f>SUM(F29:F34)</f>
        <v>0</v>
      </c>
    </row>
    <row r="29" spans="1:6" ht="12.75">
      <c r="A29" s="47" t="s">
        <v>51</v>
      </c>
      <c r="B29" s="53">
        <v>0</v>
      </c>
      <c r="C29" s="53">
        <v>0</v>
      </c>
      <c r="D29" s="48" t="s">
        <v>52</v>
      </c>
      <c r="E29" s="53"/>
      <c r="F29" s="53"/>
    </row>
    <row r="30" spans="1:6" ht="12.75">
      <c r="A30" s="47" t="s">
        <v>53</v>
      </c>
      <c r="B30" s="53"/>
      <c r="C30" s="53"/>
      <c r="D30" s="48" t="s">
        <v>54</v>
      </c>
      <c r="E30" s="53"/>
      <c r="F30" s="53"/>
    </row>
    <row r="31" spans="1:6" ht="22.5">
      <c r="A31" s="47" t="s">
        <v>55</v>
      </c>
      <c r="B31" s="53"/>
      <c r="C31" s="53"/>
      <c r="D31" s="48" t="s">
        <v>56</v>
      </c>
      <c r="E31" s="53"/>
      <c r="F31" s="53"/>
    </row>
    <row r="32" spans="1:6" ht="22.5">
      <c r="A32" s="47" t="s">
        <v>57</v>
      </c>
      <c r="B32" s="53"/>
      <c r="C32" s="53"/>
      <c r="D32" s="48" t="s">
        <v>58</v>
      </c>
      <c r="E32" s="53"/>
      <c r="F32" s="53"/>
    </row>
    <row r="33" spans="1:6" ht="22.5">
      <c r="A33" s="47" t="s">
        <v>59</v>
      </c>
      <c r="B33" s="53"/>
      <c r="C33" s="53"/>
      <c r="D33" s="48" t="s">
        <v>60</v>
      </c>
      <c r="E33" s="53"/>
      <c r="F33" s="53"/>
    </row>
    <row r="34" spans="1:6" ht="12.75">
      <c r="A34" s="41" t="s">
        <v>61</v>
      </c>
      <c r="B34" s="53">
        <v>0</v>
      </c>
      <c r="C34" s="53">
        <v>0</v>
      </c>
      <c r="D34" s="48" t="s">
        <v>62</v>
      </c>
      <c r="E34" s="53"/>
      <c r="F34" s="53"/>
    </row>
    <row r="35" spans="1:6" ht="22.5">
      <c r="A35" s="41" t="s">
        <v>63</v>
      </c>
      <c r="B35" s="53">
        <f>SUM(B36:B37)</f>
        <v>0</v>
      </c>
      <c r="C35" s="53">
        <f>SUM(C36:C37)</f>
        <v>0</v>
      </c>
      <c r="D35" s="42" t="s">
        <v>64</v>
      </c>
      <c r="E35" s="53">
        <f>SUM(E36:E38)</f>
        <v>12824971.68</v>
      </c>
      <c r="F35" s="53">
        <f>SUM(F36:F38)</f>
        <v>8440748.9299999997</v>
      </c>
    </row>
    <row r="36" spans="1:6" ht="22.5">
      <c r="A36" s="47" t="s">
        <v>65</v>
      </c>
      <c r="B36" s="53">
        <v>0</v>
      </c>
      <c r="C36" s="53">
        <v>0</v>
      </c>
      <c r="D36" s="48" t="s">
        <v>66</v>
      </c>
      <c r="E36" s="53">
        <v>0</v>
      </c>
      <c r="F36" s="53">
        <v>0</v>
      </c>
    </row>
    <row r="37" spans="1:6" ht="12.75">
      <c r="A37" s="47" t="s">
        <v>67</v>
      </c>
      <c r="B37" s="53">
        <v>0</v>
      </c>
      <c r="C37" s="53">
        <v>0</v>
      </c>
      <c r="D37" s="48" t="s">
        <v>68</v>
      </c>
      <c r="E37" s="53">
        <v>0</v>
      </c>
      <c r="F37" s="53">
        <v>0</v>
      </c>
    </row>
    <row r="38" spans="1:6" ht="12.75">
      <c r="A38" s="41" t="s">
        <v>69</v>
      </c>
      <c r="B38" s="53">
        <f>SUM(B39:B42)</f>
        <v>-16980</v>
      </c>
      <c r="C38" s="53">
        <f>SUM(C39:C42)</f>
        <v>-16980</v>
      </c>
      <c r="D38" s="48" t="s">
        <v>70</v>
      </c>
      <c r="E38" s="53">
        <v>12824971.68</v>
      </c>
      <c r="F38" s="53">
        <v>8440748.9299999997</v>
      </c>
    </row>
    <row r="39" spans="1:6" ht="12.75">
      <c r="A39" s="47" t="s">
        <v>71</v>
      </c>
      <c r="B39" s="53">
        <v>-16980</v>
      </c>
      <c r="C39" s="53">
        <v>-16980</v>
      </c>
      <c r="D39" s="42" t="s">
        <v>72</v>
      </c>
      <c r="E39" s="53">
        <f>SUM(E40:E42)</f>
        <v>0</v>
      </c>
      <c r="F39" s="53">
        <f>SUM(F40:F42)</f>
        <v>0</v>
      </c>
    </row>
    <row r="40" spans="1:6" ht="12.75">
      <c r="A40" s="47" t="s">
        <v>73</v>
      </c>
      <c r="B40" s="53"/>
      <c r="C40" s="53"/>
      <c r="D40" s="48" t="s">
        <v>74</v>
      </c>
      <c r="E40" s="53">
        <v>0</v>
      </c>
      <c r="F40" s="53">
        <v>0</v>
      </c>
    </row>
    <row r="41" spans="1:6" ht="22.5">
      <c r="A41" s="47" t="s">
        <v>75</v>
      </c>
      <c r="B41" s="53"/>
      <c r="C41" s="53"/>
      <c r="D41" s="48" t="s">
        <v>76</v>
      </c>
      <c r="E41" s="53">
        <v>0</v>
      </c>
      <c r="F41" s="53">
        <v>0</v>
      </c>
    </row>
    <row r="42" spans="1:6" ht="12.75">
      <c r="A42" s="47" t="s">
        <v>77</v>
      </c>
      <c r="B42" s="53"/>
      <c r="C42" s="53"/>
      <c r="D42" s="48" t="s">
        <v>78</v>
      </c>
      <c r="E42" s="53">
        <v>0</v>
      </c>
      <c r="F42" s="53">
        <v>0</v>
      </c>
    </row>
    <row r="43" spans="1:6" ht="12.75">
      <c r="A43" s="41"/>
      <c r="B43" s="54"/>
      <c r="C43" s="54"/>
      <c r="D43" s="42"/>
      <c r="E43" s="54"/>
      <c r="F43" s="54"/>
    </row>
    <row r="44" spans="1:6" ht="22.5">
      <c r="A44" s="43" t="s">
        <v>79</v>
      </c>
      <c r="B44" s="55">
        <f>B6+B14+B22+B28+B34+B35+B38</f>
        <v>228237370.78000003</v>
      </c>
      <c r="C44" s="55">
        <f>C6+C14+C22+C28+C34+C35+C38</f>
        <v>202391279.38</v>
      </c>
      <c r="D44" s="45" t="s">
        <v>80</v>
      </c>
      <c r="E44" s="55">
        <f>E6+E16+E20+E23+E24+E28+E35+E39</f>
        <v>64226853.280000001</v>
      </c>
      <c r="F44" s="55">
        <f>F6+F16+F20+F23+F24+F28+F35+F39</f>
        <v>81980636.219999999</v>
      </c>
    </row>
    <row r="45" spans="1:6" ht="12.75">
      <c r="A45" s="43"/>
      <c r="B45" s="54"/>
      <c r="C45" s="54"/>
      <c r="D45" s="45"/>
      <c r="E45" s="54"/>
      <c r="F45" s="54"/>
    </row>
    <row r="46" spans="1:6" ht="12.75">
      <c r="A46" s="49" t="s">
        <v>81</v>
      </c>
      <c r="B46" s="54"/>
      <c r="C46" s="54"/>
      <c r="D46" s="45" t="s">
        <v>82</v>
      </c>
      <c r="E46" s="54"/>
      <c r="F46" s="54"/>
    </row>
    <row r="47" spans="1:6" ht="12.75">
      <c r="A47" s="50" t="s">
        <v>83</v>
      </c>
      <c r="B47" s="53">
        <v>163699.39000000001</v>
      </c>
      <c r="C47" s="53">
        <v>3253460.37</v>
      </c>
      <c r="D47" s="42" t="s">
        <v>84</v>
      </c>
      <c r="E47" s="53">
        <v>0</v>
      </c>
      <c r="F47" s="53">
        <v>0</v>
      </c>
    </row>
    <row r="48" spans="1:6" ht="22.5">
      <c r="A48" s="50" t="s">
        <v>85</v>
      </c>
      <c r="B48" s="53">
        <v>0</v>
      </c>
      <c r="C48" s="53">
        <v>0</v>
      </c>
      <c r="D48" s="42" t="s">
        <v>86</v>
      </c>
      <c r="E48" s="53">
        <v>0</v>
      </c>
      <c r="F48" s="53">
        <v>0</v>
      </c>
    </row>
    <row r="49" spans="1:6" ht="22.5">
      <c r="A49" s="50" t="s">
        <v>87</v>
      </c>
      <c r="B49" s="53">
        <v>1902299420.0799999</v>
      </c>
      <c r="C49" s="53">
        <v>1838372185.2</v>
      </c>
      <c r="D49" s="42" t="s">
        <v>88</v>
      </c>
      <c r="E49" s="53">
        <v>91107280.930000007</v>
      </c>
      <c r="F49" s="53">
        <v>105050446.84</v>
      </c>
    </row>
    <row r="50" spans="1:6" ht="12.75">
      <c r="A50" s="50" t="s">
        <v>89</v>
      </c>
      <c r="B50" s="53">
        <v>270894051.29000002</v>
      </c>
      <c r="C50" s="53">
        <v>270894051.29000002</v>
      </c>
      <c r="D50" s="42" t="s">
        <v>90</v>
      </c>
      <c r="E50" s="53">
        <v>0</v>
      </c>
      <c r="F50" s="53">
        <v>0</v>
      </c>
    </row>
    <row r="51" spans="1:6" ht="18" customHeight="1">
      <c r="A51" s="50" t="s">
        <v>91</v>
      </c>
      <c r="B51" s="53">
        <v>12270628.68</v>
      </c>
      <c r="C51" s="53">
        <v>10461028.68</v>
      </c>
      <c r="D51" s="42" t="s">
        <v>92</v>
      </c>
      <c r="E51" s="53">
        <v>0</v>
      </c>
      <c r="F51" s="53">
        <v>0</v>
      </c>
    </row>
    <row r="52" spans="1:6" ht="22.5">
      <c r="A52" s="50" t="s">
        <v>93</v>
      </c>
      <c r="B52" s="53">
        <v>-156506109.09</v>
      </c>
      <c r="C52" s="53">
        <v>-156506109.09</v>
      </c>
      <c r="D52" s="42" t="s">
        <v>94</v>
      </c>
      <c r="E52" s="53">
        <v>0</v>
      </c>
      <c r="F52" s="53">
        <v>0</v>
      </c>
    </row>
    <row r="53" spans="1:6" ht="12.75">
      <c r="A53" s="50" t="s">
        <v>95</v>
      </c>
      <c r="B53" s="53">
        <v>1175906.98</v>
      </c>
      <c r="C53" s="53">
        <v>1175906.98</v>
      </c>
      <c r="D53" s="45"/>
      <c r="E53" s="54"/>
      <c r="F53" s="54"/>
    </row>
    <row r="54" spans="1:6" ht="22.5">
      <c r="A54" s="50" t="s">
        <v>96</v>
      </c>
      <c r="B54" s="53">
        <v>0</v>
      </c>
      <c r="C54" s="53">
        <v>0</v>
      </c>
      <c r="D54" s="45" t="s">
        <v>97</v>
      </c>
      <c r="E54" s="55">
        <f>SUM(E47:E52)</f>
        <v>91107280.930000007</v>
      </c>
      <c r="F54" s="55">
        <f>SUM(F47:F52)</f>
        <v>105050446.84</v>
      </c>
    </row>
    <row r="55" spans="1:6" ht="12.75">
      <c r="A55" s="50" t="s">
        <v>98</v>
      </c>
      <c r="B55" s="53">
        <v>0</v>
      </c>
      <c r="C55" s="53">
        <v>0</v>
      </c>
      <c r="D55" s="51"/>
      <c r="E55" s="54"/>
      <c r="F55" s="54"/>
    </row>
    <row r="56" spans="1:6" ht="12.75">
      <c r="A56" s="50"/>
      <c r="B56" s="54"/>
      <c r="C56" s="54"/>
      <c r="D56" s="45" t="s">
        <v>99</v>
      </c>
      <c r="E56" s="55">
        <f>E44+E54</f>
        <v>155334134.21000001</v>
      </c>
      <c r="F56" s="55">
        <f>F44+F54</f>
        <v>187031083.06</v>
      </c>
    </row>
    <row r="57" spans="1:6" ht="22.5">
      <c r="A57" s="52" t="s">
        <v>100</v>
      </c>
      <c r="B57" s="55">
        <f>SUM(B47:B55)</f>
        <v>2030297597.3300002</v>
      </c>
      <c r="C57" s="55">
        <f>SUM(C47:C55)</f>
        <v>1967650523.4300001</v>
      </c>
      <c r="D57" s="42"/>
      <c r="E57" s="54"/>
      <c r="F57" s="54"/>
    </row>
    <row r="58" spans="1:6" ht="12.75">
      <c r="A58" s="50"/>
      <c r="B58" s="54"/>
      <c r="C58" s="54"/>
      <c r="D58" s="45" t="s">
        <v>101</v>
      </c>
      <c r="E58" s="54"/>
      <c r="F58" s="54"/>
    </row>
    <row r="59" spans="1:6" ht="12.75">
      <c r="A59" s="49" t="s">
        <v>102</v>
      </c>
      <c r="B59" s="55">
        <f>SUM(B44+B57)</f>
        <v>2258534968.1100001</v>
      </c>
      <c r="C59" s="55">
        <f>SUM(C44+C57)</f>
        <v>2170041802.8099999</v>
      </c>
      <c r="D59" s="45"/>
      <c r="E59" s="54"/>
      <c r="F59" s="54"/>
    </row>
    <row r="60" spans="1:6" ht="22.5">
      <c r="A60" s="50"/>
      <c r="B60" s="46"/>
      <c r="C60" s="46"/>
      <c r="D60" s="45" t="s">
        <v>103</v>
      </c>
      <c r="E60" s="53">
        <f>SUM(E61:E63)</f>
        <v>486275436.76999998</v>
      </c>
      <c r="F60" s="53">
        <f>SUM(F61:F63)</f>
        <v>486275436.76999998</v>
      </c>
    </row>
    <row r="61" spans="1:6" ht="12.75">
      <c r="A61" s="50"/>
      <c r="B61" s="46"/>
      <c r="C61" s="46"/>
      <c r="D61" s="42" t="s">
        <v>104</v>
      </c>
      <c r="E61" s="53">
        <v>486275436.76999998</v>
      </c>
      <c r="F61" s="53">
        <v>486275436.76999998</v>
      </c>
    </row>
    <row r="62" spans="1:6" ht="12.75">
      <c r="A62" s="50"/>
      <c r="B62" s="46"/>
      <c r="C62" s="46"/>
      <c r="D62" s="42" t="s">
        <v>105</v>
      </c>
      <c r="E62" s="53">
        <v>0</v>
      </c>
      <c r="F62" s="53">
        <v>0</v>
      </c>
    </row>
    <row r="63" spans="1:6" ht="12.75">
      <c r="A63" s="50"/>
      <c r="B63" s="46"/>
      <c r="C63" s="46"/>
      <c r="D63" s="42" t="s">
        <v>106</v>
      </c>
      <c r="E63" s="53">
        <v>0</v>
      </c>
      <c r="F63" s="53">
        <v>0</v>
      </c>
    </row>
    <row r="64" spans="1:6" ht="12.75">
      <c r="A64" s="50"/>
      <c r="B64" s="46"/>
      <c r="C64" s="46"/>
      <c r="D64" s="42"/>
      <c r="E64" s="54"/>
      <c r="F64" s="54"/>
    </row>
    <row r="65" spans="1:6" ht="22.5">
      <c r="A65" s="50"/>
      <c r="B65" s="46"/>
      <c r="C65" s="46"/>
      <c r="D65" s="45" t="s">
        <v>107</v>
      </c>
      <c r="E65" s="53">
        <f>SUM(E66:E70)</f>
        <v>1616925397.1300001</v>
      </c>
      <c r="F65" s="53">
        <f>SUM(F66:F70)</f>
        <v>1496735282.98</v>
      </c>
    </row>
    <row r="66" spans="1:6" ht="12.75">
      <c r="A66" s="50"/>
      <c r="B66" s="46"/>
      <c r="C66" s="46"/>
      <c r="D66" s="42" t="s">
        <v>108</v>
      </c>
      <c r="E66" s="53">
        <v>112014010.66</v>
      </c>
      <c r="F66" s="53">
        <v>188173879.88999999</v>
      </c>
    </row>
    <row r="67" spans="1:6" ht="12.75">
      <c r="A67" s="50"/>
      <c r="B67" s="46"/>
      <c r="C67" s="46"/>
      <c r="D67" s="42" t="s">
        <v>109</v>
      </c>
      <c r="E67" s="53">
        <v>1504911386.47</v>
      </c>
      <c r="F67" s="53">
        <v>1308561403.0899999</v>
      </c>
    </row>
    <row r="68" spans="1:6" ht="12.75">
      <c r="A68" s="50"/>
      <c r="B68" s="46"/>
      <c r="C68" s="46"/>
      <c r="D68" s="42" t="s">
        <v>110</v>
      </c>
      <c r="E68" s="53">
        <v>0</v>
      </c>
      <c r="F68" s="53">
        <v>0</v>
      </c>
    </row>
    <row r="69" spans="1:6" ht="12.75">
      <c r="A69" s="50"/>
      <c r="B69" s="46"/>
      <c r="C69" s="46"/>
      <c r="D69" s="42" t="s">
        <v>111</v>
      </c>
      <c r="E69" s="53">
        <v>0</v>
      </c>
      <c r="F69" s="53">
        <v>0</v>
      </c>
    </row>
    <row r="70" spans="1:6" ht="12.75">
      <c r="A70" s="50"/>
      <c r="B70" s="46"/>
      <c r="C70" s="46"/>
      <c r="D70" s="42" t="s">
        <v>112</v>
      </c>
      <c r="E70" s="53">
        <v>0</v>
      </c>
      <c r="F70" s="53">
        <v>0</v>
      </c>
    </row>
    <row r="71" spans="1:6" ht="12.75">
      <c r="A71" s="50"/>
      <c r="B71" s="46"/>
      <c r="C71" s="46"/>
      <c r="D71" s="42"/>
      <c r="E71" s="54"/>
      <c r="F71" s="54"/>
    </row>
    <row r="72" spans="1:6" ht="22.5">
      <c r="A72" s="50"/>
      <c r="B72" s="46"/>
      <c r="C72" s="46"/>
      <c r="D72" s="45" t="s">
        <v>113</v>
      </c>
      <c r="E72" s="53">
        <f>E73+E74</f>
        <v>0</v>
      </c>
      <c r="F72" s="53">
        <f>F73+F74</f>
        <v>0</v>
      </c>
    </row>
    <row r="73" spans="1:6" ht="12.75">
      <c r="A73" s="50"/>
      <c r="B73" s="46"/>
      <c r="C73" s="46"/>
      <c r="D73" s="42" t="s">
        <v>114</v>
      </c>
      <c r="E73" s="53">
        <v>0</v>
      </c>
      <c r="F73" s="53">
        <v>0</v>
      </c>
    </row>
    <row r="74" spans="1:6" ht="12.75">
      <c r="A74" s="50"/>
      <c r="B74" s="46"/>
      <c r="C74" s="46"/>
      <c r="D74" s="42" t="s">
        <v>115</v>
      </c>
      <c r="E74" s="53">
        <v>0</v>
      </c>
      <c r="F74" s="53">
        <v>0</v>
      </c>
    </row>
    <row r="75" spans="1:6" ht="12.75">
      <c r="A75" s="50"/>
      <c r="B75" s="46"/>
      <c r="C75" s="46"/>
      <c r="D75" s="42"/>
      <c r="E75" s="54"/>
      <c r="F75" s="54"/>
    </row>
    <row r="76" spans="1:6" ht="12.75">
      <c r="A76" s="50"/>
      <c r="B76" s="46"/>
      <c r="C76" s="46"/>
      <c r="D76" s="45" t="s">
        <v>116</v>
      </c>
      <c r="E76" s="55">
        <f>E60+E65+E72</f>
        <v>2103200833.9000001</v>
      </c>
      <c r="F76" s="55">
        <f>F60+F65+F72</f>
        <v>1983010719.75</v>
      </c>
    </row>
    <row r="77" spans="1:6" ht="12.75">
      <c r="A77" s="50"/>
      <c r="B77" s="46"/>
      <c r="C77" s="46"/>
      <c r="D77" s="42"/>
      <c r="E77" s="54"/>
      <c r="F77" s="54"/>
    </row>
    <row r="78" spans="1:6" ht="22.5">
      <c r="A78" s="50"/>
      <c r="B78" s="46"/>
      <c r="C78" s="46"/>
      <c r="D78" s="45" t="s">
        <v>117</v>
      </c>
      <c r="E78" s="55">
        <f>E56+E76</f>
        <v>2258534968.1100001</v>
      </c>
      <c r="F78" s="55">
        <f>F56+F76</f>
        <v>2170041802.8099999</v>
      </c>
    </row>
    <row r="79" spans="1:6">
      <c r="A79" s="6"/>
      <c r="B79" s="7"/>
      <c r="C79" s="7"/>
      <c r="D79" s="8"/>
      <c r="E79" s="7"/>
      <c r="F79" s="7"/>
    </row>
  </sheetData>
  <mergeCells count="1">
    <mergeCell ref="A1:F1"/>
  </mergeCells>
  <dataValidations count="1">
    <dataValidation type="decimal" allowBlank="1" showInputMessage="1" showErrorMessage="1" sqref="B38:C38 B56:C59 B6:C6 B43:C46 B14:C14 B22:C22 B28:C28 B35:C35 E39:F39 E75:F78 E44:F44 E6:F6 E16:F16 E20:F20 E24:F24 E28:F28 E35:F35 E53:F60 E64:F65 E71:F72">
      <formula1>-1.79769313486231E+100</formula1>
      <formula2>1.79769313486231E+100</formula2>
    </dataValidation>
  </dataValidations>
  <pageMargins left="0.51181102362204722" right="0.11811023622047245" top="0.55118110236220474" bottom="0.55118110236220474" header="0.31496062992125984" footer="0.31496062992125984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1" sqref="G1:H1"/>
    </sheetView>
  </sheetViews>
  <sheetFormatPr baseColWidth="10" defaultRowHeight="12.75"/>
  <cols>
    <col min="1" max="1" width="55.83203125" style="28" customWidth="1"/>
    <col min="2" max="2" width="18" style="28" customWidth="1"/>
    <col min="3" max="3" width="19.6640625" style="28" bestFit="1" customWidth="1"/>
    <col min="4" max="4" width="17.33203125" style="28" bestFit="1" customWidth="1"/>
    <col min="5" max="5" width="19" style="28" customWidth="1"/>
    <col min="6" max="6" width="19.5" style="28" customWidth="1"/>
    <col min="7" max="7" width="18.83203125" style="28" customWidth="1"/>
    <col min="8" max="8" width="20.5" style="28" customWidth="1"/>
    <col min="9" max="16384" width="12" style="28"/>
  </cols>
  <sheetData>
    <row r="1" spans="1:9" ht="26.25">
      <c r="A1" s="169" t="s">
        <v>614</v>
      </c>
      <c r="B1" s="169"/>
      <c r="C1" s="169"/>
      <c r="D1" s="169"/>
      <c r="E1" s="169"/>
      <c r="F1" s="169"/>
      <c r="G1" s="169"/>
      <c r="H1" s="169"/>
      <c r="I1" s="63"/>
    </row>
    <row r="2" spans="1:9" ht="15">
      <c r="A2" s="154" t="s">
        <v>575</v>
      </c>
      <c r="B2" s="155"/>
      <c r="C2" s="155"/>
      <c r="D2" s="155"/>
      <c r="E2" s="155"/>
      <c r="F2" s="155"/>
      <c r="G2" s="155"/>
      <c r="H2" s="156"/>
    </row>
    <row r="3" spans="1:9" ht="15">
      <c r="A3" s="157" t="s">
        <v>615</v>
      </c>
      <c r="B3" s="158"/>
      <c r="C3" s="158"/>
      <c r="D3" s="158"/>
      <c r="E3" s="158"/>
      <c r="F3" s="158"/>
      <c r="G3" s="158"/>
      <c r="H3" s="159"/>
    </row>
    <row r="4" spans="1:9" ht="15">
      <c r="A4" s="160" t="s">
        <v>616</v>
      </c>
      <c r="B4" s="161"/>
      <c r="C4" s="161"/>
      <c r="D4" s="161"/>
      <c r="E4" s="161"/>
      <c r="F4" s="161"/>
      <c r="G4" s="161"/>
      <c r="H4" s="162"/>
    </row>
    <row r="5" spans="1:9" ht="15">
      <c r="A5" s="163" t="s">
        <v>578</v>
      </c>
      <c r="B5" s="164"/>
      <c r="C5" s="164"/>
      <c r="D5" s="164"/>
      <c r="E5" s="164"/>
      <c r="F5" s="164"/>
      <c r="G5" s="164"/>
      <c r="H5" s="165"/>
    </row>
    <row r="6" spans="1:9" ht="75">
      <c r="A6" s="170" t="s">
        <v>119</v>
      </c>
      <c r="B6" s="171" t="s">
        <v>617</v>
      </c>
      <c r="C6" s="170" t="s">
        <v>120</v>
      </c>
      <c r="D6" s="170" t="s">
        <v>121</v>
      </c>
      <c r="E6" s="170" t="s">
        <v>122</v>
      </c>
      <c r="F6" s="170" t="s">
        <v>123</v>
      </c>
      <c r="G6" s="170" t="s">
        <v>124</v>
      </c>
      <c r="H6" s="122" t="s">
        <v>125</v>
      </c>
      <c r="I6" s="172"/>
    </row>
    <row r="7" spans="1:9">
      <c r="A7" s="173"/>
      <c r="B7" s="173"/>
      <c r="C7" s="173"/>
      <c r="D7" s="173"/>
      <c r="E7" s="173"/>
      <c r="F7" s="173"/>
      <c r="G7" s="173"/>
      <c r="H7" s="173"/>
      <c r="I7" s="172"/>
    </row>
    <row r="8" spans="1:9" ht="15">
      <c r="A8" s="174" t="s">
        <v>126</v>
      </c>
      <c r="B8" s="175">
        <f>B9+B13</f>
        <v>105050446.84</v>
      </c>
      <c r="C8" s="175">
        <f>C9+C13</f>
        <v>91107280.930000007</v>
      </c>
      <c r="D8" s="175">
        <f t="shared" ref="D8:H8" si="0">D9+D13</f>
        <v>7309342.0899999999</v>
      </c>
      <c r="E8" s="175">
        <f t="shared" si="0"/>
        <v>0</v>
      </c>
      <c r="F8" s="175">
        <f>F9+F13</f>
        <v>188848385.68000001</v>
      </c>
      <c r="G8" s="175">
        <f t="shared" si="0"/>
        <v>0</v>
      </c>
      <c r="H8" s="175">
        <f t="shared" si="0"/>
        <v>0</v>
      </c>
    </row>
    <row r="9" spans="1:9">
      <c r="A9" s="176" t="s">
        <v>127</v>
      </c>
      <c r="B9" s="177">
        <f>SUM(B10:B12)</f>
        <v>0</v>
      </c>
      <c r="C9" s="177">
        <f t="shared" ref="C9:H13" si="1">SUM(C10:C12)</f>
        <v>0</v>
      </c>
      <c r="D9" s="177">
        <f t="shared" si="1"/>
        <v>7309342.0899999999</v>
      </c>
      <c r="E9" s="177">
        <f t="shared" si="1"/>
        <v>0</v>
      </c>
      <c r="F9" s="177">
        <f>B9+C9-D9+E9</f>
        <v>-7309342.0899999999</v>
      </c>
      <c r="G9" s="177">
        <f t="shared" si="1"/>
        <v>0</v>
      </c>
      <c r="H9" s="177">
        <f t="shared" si="1"/>
        <v>0</v>
      </c>
    </row>
    <row r="10" spans="1:9" ht="15">
      <c r="A10" s="178" t="s">
        <v>128</v>
      </c>
      <c r="B10" s="177"/>
      <c r="C10" s="177"/>
      <c r="D10" s="179">
        <v>7309342.0899999999</v>
      </c>
      <c r="E10" s="177"/>
      <c r="F10" s="179">
        <v>-62247.22</v>
      </c>
      <c r="G10" s="177"/>
      <c r="H10" s="177"/>
    </row>
    <row r="11" spans="1:9">
      <c r="A11" s="178" t="s">
        <v>129</v>
      </c>
      <c r="B11" s="177"/>
      <c r="C11" s="177"/>
      <c r="D11" s="177"/>
      <c r="E11" s="177"/>
      <c r="F11" s="177">
        <f>B11+C11-D11+E11</f>
        <v>0</v>
      </c>
      <c r="G11" s="177"/>
      <c r="H11" s="177"/>
    </row>
    <row r="12" spans="1:9">
      <c r="A12" s="178" t="s">
        <v>130</v>
      </c>
      <c r="B12" s="177"/>
      <c r="C12" s="177"/>
      <c r="D12" s="177"/>
      <c r="E12" s="177"/>
      <c r="F12" s="177">
        <f>B12+C12-D12+E12</f>
        <v>0</v>
      </c>
      <c r="G12" s="177"/>
      <c r="H12" s="177"/>
    </row>
    <row r="13" spans="1:9">
      <c r="A13" s="176" t="s">
        <v>131</v>
      </c>
      <c r="B13" s="177">
        <f>SUM(B14:B16)</f>
        <v>105050446.84</v>
      </c>
      <c r="C13" s="177">
        <f t="shared" ref="C13:H13" si="2">SUM(C14:C16)</f>
        <v>91107280.930000007</v>
      </c>
      <c r="D13" s="177">
        <f t="shared" si="2"/>
        <v>0</v>
      </c>
      <c r="E13" s="177">
        <f t="shared" si="2"/>
        <v>0</v>
      </c>
      <c r="F13" s="177">
        <f t="shared" ref="F13" si="3">B13+C13-D13+E13</f>
        <v>196157727.77000001</v>
      </c>
      <c r="G13" s="177">
        <f t="shared" si="1"/>
        <v>0</v>
      </c>
      <c r="H13" s="177">
        <f t="shared" si="2"/>
        <v>0</v>
      </c>
    </row>
    <row r="14" spans="1:9" ht="15">
      <c r="A14" s="178" t="s">
        <v>132</v>
      </c>
      <c r="B14" s="179">
        <v>105050446.84</v>
      </c>
      <c r="C14" s="179">
        <v>91107280.930000007</v>
      </c>
      <c r="D14" s="177"/>
      <c r="E14" s="177"/>
      <c r="F14" s="177">
        <f>B14+C14-D14+E14</f>
        <v>196157727.77000001</v>
      </c>
      <c r="G14" s="177"/>
      <c r="H14" s="177"/>
    </row>
    <row r="15" spans="1:9" ht="15">
      <c r="A15" s="178" t="s">
        <v>133</v>
      </c>
      <c r="B15" s="179">
        <v>0</v>
      </c>
      <c r="C15" s="179">
        <v>0</v>
      </c>
      <c r="D15" s="177"/>
      <c r="E15" s="177"/>
      <c r="F15" s="177">
        <f>B15+C15-D15+E15</f>
        <v>0</v>
      </c>
      <c r="G15" s="177"/>
      <c r="H15" s="177"/>
    </row>
    <row r="16" spans="1:9" ht="15">
      <c r="A16" s="178" t="s">
        <v>134</v>
      </c>
      <c r="B16" s="179">
        <v>0</v>
      </c>
      <c r="C16" s="179">
        <v>0</v>
      </c>
      <c r="D16" s="177"/>
      <c r="E16" s="177"/>
      <c r="F16" s="177">
        <f>B16+C16-D16+E16</f>
        <v>0</v>
      </c>
      <c r="G16" s="177"/>
      <c r="H16" s="177"/>
    </row>
    <row r="17" spans="1:8">
      <c r="A17" s="65"/>
      <c r="B17" s="180"/>
      <c r="C17" s="180"/>
      <c r="D17" s="180"/>
      <c r="E17" s="180"/>
      <c r="F17" s="180"/>
      <c r="G17" s="180"/>
      <c r="H17" s="180"/>
    </row>
    <row r="18" spans="1:8" ht="15">
      <c r="A18" s="174" t="s">
        <v>135</v>
      </c>
      <c r="B18" s="175"/>
      <c r="C18" s="181"/>
      <c r="D18" s="181"/>
      <c r="E18" s="181"/>
      <c r="F18" s="175">
        <f t="shared" ref="F18" si="4">B18+C18-D18+E18</f>
        <v>0</v>
      </c>
      <c r="G18" s="181"/>
      <c r="H18" s="181"/>
    </row>
    <row r="19" spans="1:8">
      <c r="A19" s="182"/>
      <c r="B19" s="183"/>
      <c r="C19" s="183"/>
      <c r="D19" s="183"/>
      <c r="E19" s="183"/>
      <c r="F19" s="183"/>
      <c r="G19" s="183"/>
      <c r="H19" s="183"/>
    </row>
    <row r="20" spans="1:8" ht="15">
      <c r="A20" s="174" t="s">
        <v>136</v>
      </c>
      <c r="B20" s="175">
        <f>B8+B18</f>
        <v>105050446.84</v>
      </c>
      <c r="C20" s="175">
        <f t="shared" ref="C20:H20" si="5">C8+C18</f>
        <v>91107280.930000007</v>
      </c>
      <c r="D20" s="175">
        <f t="shared" si="5"/>
        <v>7309342.0899999999</v>
      </c>
      <c r="E20" s="175">
        <f t="shared" si="5"/>
        <v>0</v>
      </c>
      <c r="F20" s="175">
        <f>F8+F18</f>
        <v>188848385.68000001</v>
      </c>
      <c r="G20" s="175">
        <f t="shared" si="5"/>
        <v>0</v>
      </c>
      <c r="H20" s="175">
        <f t="shared" si="5"/>
        <v>0</v>
      </c>
    </row>
    <row r="21" spans="1:8">
      <c r="A21" s="65"/>
      <c r="B21" s="184"/>
      <c r="C21" s="184"/>
      <c r="D21" s="184"/>
      <c r="E21" s="184"/>
      <c r="F21" s="184"/>
      <c r="G21" s="184"/>
      <c r="H21" s="184"/>
    </row>
    <row r="22" spans="1:8" ht="17.25">
      <c r="A22" s="174" t="s">
        <v>618</v>
      </c>
      <c r="B22" s="175">
        <f t="shared" ref="B22:H22" si="6">SUM(B23:B25)</f>
        <v>0</v>
      </c>
      <c r="C22" s="175">
        <f t="shared" si="6"/>
        <v>0</v>
      </c>
      <c r="D22" s="175">
        <f t="shared" si="6"/>
        <v>0</v>
      </c>
      <c r="E22" s="175">
        <f t="shared" si="6"/>
        <v>0</v>
      </c>
      <c r="F22" s="175">
        <f t="shared" si="6"/>
        <v>0</v>
      </c>
      <c r="G22" s="175">
        <f t="shared" si="6"/>
        <v>0</v>
      </c>
      <c r="H22" s="175">
        <f t="shared" si="6"/>
        <v>0</v>
      </c>
    </row>
    <row r="23" spans="1:8">
      <c r="A23" s="185" t="s">
        <v>137</v>
      </c>
      <c r="B23" s="177"/>
      <c r="C23" s="177"/>
      <c r="D23" s="177"/>
      <c r="E23" s="177"/>
      <c r="F23" s="177">
        <f>B23+C23-D23+E23</f>
        <v>0</v>
      </c>
      <c r="G23" s="177"/>
      <c r="H23" s="177"/>
    </row>
    <row r="24" spans="1:8">
      <c r="A24" s="185" t="s">
        <v>138</v>
      </c>
      <c r="B24" s="177"/>
      <c r="C24" s="177"/>
      <c r="D24" s="177"/>
      <c r="E24" s="177"/>
      <c r="F24" s="177">
        <f>B24+C24-D24+E24</f>
        <v>0</v>
      </c>
      <c r="G24" s="177"/>
      <c r="H24" s="177"/>
    </row>
    <row r="25" spans="1:8">
      <c r="A25" s="185" t="s">
        <v>139</v>
      </c>
      <c r="B25" s="177"/>
      <c r="C25" s="177"/>
      <c r="D25" s="177"/>
      <c r="E25" s="177"/>
      <c r="F25" s="177">
        <f>B25+C25-D25+E25</f>
        <v>0</v>
      </c>
      <c r="G25" s="177"/>
      <c r="H25" s="177"/>
    </row>
    <row r="26" spans="1:8" ht="15">
      <c r="A26" s="119" t="s">
        <v>604</v>
      </c>
      <c r="B26" s="184"/>
      <c r="C26" s="184"/>
      <c r="D26" s="184"/>
      <c r="E26" s="184"/>
      <c r="F26" s="184"/>
      <c r="G26" s="184"/>
      <c r="H26" s="184"/>
    </row>
    <row r="27" spans="1:8" ht="17.25">
      <c r="A27" s="174" t="s">
        <v>619</v>
      </c>
      <c r="B27" s="175">
        <f>SUM(B28:B30)</f>
        <v>0</v>
      </c>
      <c r="C27" s="175">
        <f t="shared" ref="C27:H27" si="7">SUM(C28:C30)</f>
        <v>0</v>
      </c>
      <c r="D27" s="175">
        <f t="shared" si="7"/>
        <v>0</v>
      </c>
      <c r="E27" s="175">
        <f t="shared" si="7"/>
        <v>0</v>
      </c>
      <c r="F27" s="175">
        <f t="shared" si="7"/>
        <v>0</v>
      </c>
      <c r="G27" s="175">
        <f t="shared" si="7"/>
        <v>0</v>
      </c>
      <c r="H27" s="175">
        <f t="shared" si="7"/>
        <v>0</v>
      </c>
    </row>
    <row r="28" spans="1:8">
      <c r="A28" s="185" t="s">
        <v>140</v>
      </c>
      <c r="B28" s="177"/>
      <c r="C28" s="177"/>
      <c r="D28" s="177"/>
      <c r="E28" s="177"/>
      <c r="F28" s="177">
        <f>B28+C28-D28+E28</f>
        <v>0</v>
      </c>
      <c r="G28" s="177"/>
      <c r="H28" s="177"/>
    </row>
    <row r="29" spans="1:8">
      <c r="A29" s="185" t="s">
        <v>141</v>
      </c>
      <c r="B29" s="177"/>
      <c r="C29" s="177"/>
      <c r="D29" s="177"/>
      <c r="E29" s="177"/>
      <c r="F29" s="177">
        <f>B29+C29-D29+E29</f>
        <v>0</v>
      </c>
      <c r="G29" s="177"/>
      <c r="H29" s="177"/>
    </row>
    <row r="30" spans="1:8">
      <c r="A30" s="185" t="s">
        <v>142</v>
      </c>
      <c r="B30" s="177"/>
      <c r="C30" s="177"/>
      <c r="D30" s="177"/>
      <c r="E30" s="177"/>
      <c r="F30" s="177">
        <f>B30+C30-D30+E30</f>
        <v>0</v>
      </c>
      <c r="G30" s="177"/>
      <c r="H30" s="177"/>
    </row>
    <row r="31" spans="1:8" ht="15">
      <c r="A31" s="186" t="s">
        <v>604</v>
      </c>
      <c r="B31" s="187"/>
      <c r="C31" s="187"/>
      <c r="D31" s="187"/>
      <c r="E31" s="187"/>
      <c r="F31" s="187"/>
      <c r="G31" s="187"/>
      <c r="H31" s="187"/>
    </row>
    <row r="32" spans="1:8">
      <c r="A32" s="63"/>
    </row>
    <row r="33" spans="1:8">
      <c r="A33" s="188" t="s">
        <v>620</v>
      </c>
      <c r="B33" s="188"/>
      <c r="C33" s="188"/>
      <c r="D33" s="188"/>
      <c r="E33" s="188"/>
      <c r="F33" s="188"/>
      <c r="G33" s="188"/>
      <c r="H33" s="188"/>
    </row>
    <row r="34" spans="1:8">
      <c r="A34" s="188"/>
      <c r="B34" s="188"/>
      <c r="C34" s="188"/>
      <c r="D34" s="188"/>
      <c r="E34" s="188"/>
      <c r="F34" s="188"/>
      <c r="G34" s="188"/>
      <c r="H34" s="188"/>
    </row>
    <row r="35" spans="1:8">
      <c r="A35" s="188"/>
      <c r="B35" s="188"/>
      <c r="C35" s="188"/>
      <c r="D35" s="188"/>
      <c r="E35" s="188"/>
      <c r="F35" s="188"/>
      <c r="G35" s="188"/>
      <c r="H35" s="188"/>
    </row>
    <row r="36" spans="1:8">
      <c r="A36" s="188"/>
      <c r="B36" s="188"/>
      <c r="C36" s="188"/>
      <c r="D36" s="188"/>
      <c r="E36" s="188"/>
      <c r="F36" s="188"/>
      <c r="G36" s="188"/>
      <c r="H36" s="188"/>
    </row>
    <row r="37" spans="1:8">
      <c r="A37" s="188"/>
      <c r="B37" s="188"/>
      <c r="C37" s="188"/>
      <c r="D37" s="188"/>
      <c r="E37" s="188"/>
      <c r="F37" s="188"/>
      <c r="G37" s="188"/>
      <c r="H37" s="188"/>
    </row>
    <row r="38" spans="1:8">
      <c r="A38" s="63"/>
    </row>
    <row r="39" spans="1:8" ht="30">
      <c r="A39" s="170" t="s">
        <v>143</v>
      </c>
      <c r="B39" s="170" t="s">
        <v>621</v>
      </c>
      <c r="C39" s="170" t="s">
        <v>622</v>
      </c>
      <c r="D39" s="170" t="s">
        <v>623</v>
      </c>
      <c r="E39" s="170" t="s">
        <v>144</v>
      </c>
      <c r="F39" s="122" t="s">
        <v>624</v>
      </c>
    </row>
    <row r="40" spans="1:8">
      <c r="A40" s="182"/>
      <c r="B40" s="189"/>
      <c r="C40" s="189"/>
      <c r="D40" s="189"/>
      <c r="E40" s="189"/>
      <c r="F40" s="189"/>
    </row>
    <row r="41" spans="1:8" ht="15">
      <c r="A41" s="174" t="s">
        <v>145</v>
      </c>
      <c r="B41" s="190">
        <f>SUM(B42:B45)</f>
        <v>0</v>
      </c>
      <c r="C41" s="190">
        <f t="shared" ref="C41:F41" si="8">SUM(C42:C45)</f>
        <v>0</v>
      </c>
      <c r="D41" s="190">
        <f t="shared" si="8"/>
        <v>0</v>
      </c>
      <c r="E41" s="190">
        <f t="shared" si="8"/>
        <v>0</v>
      </c>
      <c r="F41" s="190">
        <f t="shared" si="8"/>
        <v>0</v>
      </c>
    </row>
    <row r="42" spans="1:8">
      <c r="A42" s="185" t="s">
        <v>146</v>
      </c>
      <c r="B42" s="191"/>
      <c r="C42" s="191"/>
      <c r="D42" s="191"/>
      <c r="E42" s="191"/>
      <c r="F42" s="191"/>
      <c r="G42" s="192"/>
      <c r="H42" s="192"/>
    </row>
    <row r="43" spans="1:8">
      <c r="A43" s="185" t="s">
        <v>147</v>
      </c>
      <c r="B43" s="191"/>
      <c r="C43" s="191"/>
      <c r="D43" s="191"/>
      <c r="E43" s="191"/>
      <c r="F43" s="191"/>
      <c r="G43" s="192"/>
      <c r="H43" s="192"/>
    </row>
    <row r="44" spans="1:8">
      <c r="A44" s="185" t="s">
        <v>148</v>
      </c>
      <c r="B44" s="191"/>
      <c r="C44" s="191"/>
      <c r="D44" s="191"/>
      <c r="E44" s="191"/>
      <c r="F44" s="191"/>
      <c r="G44" s="192"/>
      <c r="H44" s="192"/>
    </row>
    <row r="45" spans="1:8" ht="15">
      <c r="A45" s="193" t="s">
        <v>604</v>
      </c>
      <c r="B45" s="194"/>
      <c r="C45" s="194"/>
      <c r="D45" s="194"/>
      <c r="E45" s="194"/>
      <c r="F45" s="19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2" sqref="H2"/>
    </sheetView>
  </sheetViews>
  <sheetFormatPr baseColWidth="10" defaultRowHeight="12.75"/>
  <cols>
    <col min="1" max="1" width="50.6640625" style="13" customWidth="1"/>
    <col min="2" max="2" width="12.33203125" style="13" customWidth="1"/>
    <col min="3" max="3" width="11.83203125" style="13" customWidth="1"/>
    <col min="4" max="4" width="12.1640625" style="13" bestFit="1" customWidth="1"/>
    <col min="5" max="5" width="16.33203125" style="13" bestFit="1" customWidth="1"/>
    <col min="6" max="6" width="9.83203125" style="13" customWidth="1"/>
    <col min="7" max="7" width="13.1640625" style="13" bestFit="1" customWidth="1"/>
    <col min="8" max="8" width="14" style="13" customWidth="1"/>
    <col min="9" max="9" width="13.6640625" style="13" customWidth="1"/>
    <col min="10" max="10" width="14.6640625" style="13" customWidth="1"/>
    <col min="11" max="11" width="15.6640625" style="13" customWidth="1"/>
    <col min="12" max="16384" width="12" style="13"/>
  </cols>
  <sheetData>
    <row r="1" spans="1:11" ht="51.75" customHeight="1">
      <c r="A1" s="131" t="s">
        <v>607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ht="113.25" customHeight="1">
      <c r="A2" s="2" t="s">
        <v>149</v>
      </c>
      <c r="B2" s="2" t="s">
        <v>150</v>
      </c>
      <c r="C2" s="2" t="s">
        <v>151</v>
      </c>
      <c r="D2" s="2" t="s">
        <v>152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609</v>
      </c>
      <c r="J2" s="2" t="s">
        <v>608</v>
      </c>
      <c r="K2" s="2" t="s">
        <v>610</v>
      </c>
    </row>
    <row r="3" spans="1:11">
      <c r="A3" s="17"/>
      <c r="B3" s="18"/>
      <c r="C3" s="18"/>
      <c r="D3" s="19"/>
      <c r="E3" s="20"/>
      <c r="F3" s="19"/>
      <c r="G3" s="20"/>
      <c r="H3" s="20"/>
      <c r="I3" s="20"/>
      <c r="J3" s="20"/>
      <c r="K3" s="20"/>
    </row>
    <row r="4" spans="1:11" ht="22.5">
      <c r="A4" s="15" t="s">
        <v>157</v>
      </c>
      <c r="B4" s="21"/>
      <c r="C4" s="21"/>
      <c r="D4" s="22"/>
      <c r="E4" s="23">
        <v>0</v>
      </c>
      <c r="F4" s="22"/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>
      <c r="A5" s="24" t="s">
        <v>158</v>
      </c>
      <c r="B5" s="21"/>
      <c r="C5" s="21"/>
      <c r="D5" s="22"/>
      <c r="E5" s="14"/>
      <c r="F5" s="22"/>
      <c r="G5" s="14"/>
      <c r="H5" s="14"/>
      <c r="I5" s="14"/>
      <c r="J5" s="14"/>
      <c r="K5" s="14">
        <v>0</v>
      </c>
    </row>
    <row r="6" spans="1:11">
      <c r="A6" s="24" t="s">
        <v>159</v>
      </c>
      <c r="B6" s="21"/>
      <c r="C6" s="21"/>
      <c r="D6" s="22"/>
      <c r="E6" s="14"/>
      <c r="F6" s="22"/>
      <c r="G6" s="14"/>
      <c r="H6" s="14"/>
      <c r="I6" s="14"/>
      <c r="J6" s="14"/>
      <c r="K6" s="14">
        <v>0</v>
      </c>
    </row>
    <row r="7" spans="1:11">
      <c r="A7" s="24" t="s">
        <v>160</v>
      </c>
      <c r="B7" s="21"/>
      <c r="C7" s="21"/>
      <c r="D7" s="22"/>
      <c r="E7" s="14"/>
      <c r="F7" s="22"/>
      <c r="G7" s="14"/>
      <c r="H7" s="14"/>
      <c r="I7" s="14"/>
      <c r="J7" s="14"/>
      <c r="K7" s="14">
        <v>0</v>
      </c>
    </row>
    <row r="8" spans="1:11">
      <c r="A8" s="24" t="s">
        <v>161</v>
      </c>
      <c r="B8" s="21"/>
      <c r="C8" s="21"/>
      <c r="D8" s="22"/>
      <c r="E8" s="14"/>
      <c r="F8" s="22"/>
      <c r="G8" s="14"/>
      <c r="H8" s="14"/>
      <c r="I8" s="14"/>
      <c r="J8" s="14"/>
      <c r="K8" s="14">
        <v>0</v>
      </c>
    </row>
    <row r="9" spans="1:11">
      <c r="A9" s="24"/>
      <c r="B9" s="21"/>
      <c r="C9" s="21"/>
      <c r="D9" s="22"/>
      <c r="E9" s="14"/>
      <c r="F9" s="22"/>
      <c r="G9" s="14"/>
      <c r="H9" s="14"/>
      <c r="I9" s="14"/>
      <c r="J9" s="14"/>
      <c r="K9" s="14"/>
    </row>
    <row r="10" spans="1:11">
      <c r="A10" s="15" t="s">
        <v>162</v>
      </c>
      <c r="B10" s="21"/>
      <c r="C10" s="21"/>
      <c r="D10" s="22"/>
      <c r="E10" s="23">
        <v>0</v>
      </c>
      <c r="F10" s="22"/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>
      <c r="A11" s="24" t="s">
        <v>163</v>
      </c>
      <c r="B11" s="25">
        <v>39597</v>
      </c>
      <c r="C11" s="25">
        <v>39693</v>
      </c>
      <c r="D11" s="25">
        <v>44076</v>
      </c>
      <c r="E11" s="26">
        <v>46000000</v>
      </c>
      <c r="F11" s="123">
        <v>144</v>
      </c>
      <c r="G11" s="26">
        <v>325400</v>
      </c>
      <c r="H11" s="113">
        <v>20749.07</v>
      </c>
      <c r="I11" s="113">
        <v>976200</v>
      </c>
      <c r="J11" s="113">
        <v>44074400</v>
      </c>
      <c r="K11" s="113">
        <f>SUM(E11-J11)</f>
        <v>1925600</v>
      </c>
    </row>
    <row r="12" spans="1:11">
      <c r="A12" s="24" t="s">
        <v>164</v>
      </c>
      <c r="B12" s="25">
        <v>41508</v>
      </c>
      <c r="C12" s="25">
        <v>41628</v>
      </c>
      <c r="D12" s="25">
        <v>47107</v>
      </c>
      <c r="E12" s="26">
        <v>60000000</v>
      </c>
      <c r="F12" s="123">
        <v>180</v>
      </c>
      <c r="G12" s="26">
        <v>337124.12</v>
      </c>
      <c r="H12" s="113">
        <v>277274.90999999997</v>
      </c>
      <c r="I12" s="113">
        <v>1011372.36</v>
      </c>
      <c r="J12" s="113">
        <v>24601758.68</v>
      </c>
      <c r="K12" s="113">
        <f t="shared" ref="K12:K13" si="0">SUM(E12-J12)</f>
        <v>35398241.32</v>
      </c>
    </row>
    <row r="13" spans="1:11">
      <c r="A13" s="24" t="s">
        <v>165</v>
      </c>
      <c r="B13" s="25">
        <v>42731</v>
      </c>
      <c r="C13" s="25">
        <v>42731</v>
      </c>
      <c r="D13" s="25">
        <v>48184</v>
      </c>
      <c r="E13" s="26">
        <v>76023628.730000004</v>
      </c>
      <c r="F13" s="123">
        <v>174</v>
      </c>
      <c r="G13" s="26">
        <v>445023.88</v>
      </c>
      <c r="H13" s="113">
        <v>470116.31</v>
      </c>
      <c r="I13" s="113">
        <v>1335071.6399999999</v>
      </c>
      <c r="J13" s="113">
        <v>13275257.119999999</v>
      </c>
      <c r="K13" s="113">
        <f t="shared" si="0"/>
        <v>62748371.610000007</v>
      </c>
    </row>
    <row r="14" spans="1:11">
      <c r="A14" s="24" t="s">
        <v>166</v>
      </c>
      <c r="B14" s="21"/>
      <c r="C14" s="21"/>
      <c r="D14" s="22"/>
      <c r="E14" s="14"/>
      <c r="F14" s="124"/>
      <c r="G14" s="14"/>
      <c r="H14" s="14"/>
      <c r="I14" s="14"/>
      <c r="J14" s="14"/>
      <c r="K14" s="14">
        <v>0</v>
      </c>
    </row>
    <row r="15" spans="1:11">
      <c r="A15" s="24"/>
      <c r="B15" s="21"/>
      <c r="C15" s="21"/>
      <c r="D15" s="22"/>
      <c r="E15" s="14"/>
      <c r="F15" s="22"/>
      <c r="G15" s="14"/>
      <c r="H15" s="14"/>
      <c r="I15" s="14"/>
      <c r="J15" s="14"/>
      <c r="K15" s="14"/>
    </row>
    <row r="16" spans="1:11" ht="22.5">
      <c r="A16" s="15" t="s">
        <v>167</v>
      </c>
      <c r="B16" s="21"/>
      <c r="C16" s="21"/>
      <c r="D16" s="22"/>
      <c r="E16" s="23">
        <v>0</v>
      </c>
      <c r="F16" s="22"/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>
      <c r="A17" s="16"/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1">
    <mergeCell ref="A1:K1"/>
  </mergeCells>
  <pageMargins left="0.51181102362204722" right="0.11811023622047245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B12" sqref="B12"/>
    </sheetView>
  </sheetViews>
  <sheetFormatPr baseColWidth="10" defaultRowHeight="11.25"/>
  <cols>
    <col min="1" max="1" width="1" style="29" customWidth="1"/>
    <col min="2" max="2" width="87.83203125" style="29" customWidth="1"/>
    <col min="3" max="5" width="17.83203125" style="29" bestFit="1" customWidth="1"/>
    <col min="6" max="16384" width="12" style="29"/>
  </cols>
  <sheetData>
    <row r="1" spans="1:5" ht="12.75" customHeight="1">
      <c r="A1" s="126" t="s">
        <v>611</v>
      </c>
      <c r="B1" s="127"/>
      <c r="C1" s="127"/>
      <c r="D1" s="127"/>
      <c r="E1" s="128"/>
    </row>
    <row r="2" spans="1:5" ht="12.75" customHeight="1">
      <c r="A2" s="134"/>
      <c r="B2" s="135"/>
      <c r="C2" s="135"/>
      <c r="D2" s="135"/>
      <c r="E2" s="136"/>
    </row>
    <row r="3" spans="1:5" ht="12.75" customHeight="1">
      <c r="A3" s="134"/>
      <c r="B3" s="135"/>
      <c r="C3" s="135"/>
      <c r="D3" s="135"/>
      <c r="E3" s="136"/>
    </row>
    <row r="4" spans="1:5" ht="12.75" customHeight="1">
      <c r="A4" s="137"/>
      <c r="B4" s="138"/>
      <c r="C4" s="138"/>
      <c r="D4" s="138"/>
      <c r="E4" s="139"/>
    </row>
    <row r="5" spans="1:5" ht="5.0999999999999996" customHeight="1">
      <c r="A5" s="39"/>
      <c r="B5" s="40"/>
      <c r="C5" s="36"/>
      <c r="D5" s="36"/>
      <c r="E5" s="36"/>
    </row>
    <row r="6" spans="1:5" ht="30">
      <c r="B6" s="56" t="s">
        <v>0</v>
      </c>
      <c r="C6" s="57" t="s">
        <v>569</v>
      </c>
      <c r="D6" s="57" t="s">
        <v>172</v>
      </c>
      <c r="E6" s="57" t="s">
        <v>255</v>
      </c>
    </row>
    <row r="7" spans="1:5" ht="15">
      <c r="B7" s="58" t="s">
        <v>237</v>
      </c>
      <c r="C7" s="195">
        <f>SUM(C8:C10)</f>
        <v>796065856.93000007</v>
      </c>
      <c r="D7" s="195">
        <f>SUM(D8:D10)</f>
        <v>227162280.74000001</v>
      </c>
      <c r="E7" s="195">
        <f>SUM(E8:E10)</f>
        <v>222869440.07999998</v>
      </c>
    </row>
    <row r="8" spans="1:5" ht="15">
      <c r="B8" s="59" t="s">
        <v>238</v>
      </c>
      <c r="C8" s="196">
        <v>542618903.36000001</v>
      </c>
      <c r="D8" s="196">
        <v>177779862.83000001</v>
      </c>
      <c r="E8" s="196">
        <v>173487022.16999999</v>
      </c>
    </row>
    <row r="9" spans="1:5" ht="15">
      <c r="B9" s="59" t="s">
        <v>239</v>
      </c>
      <c r="C9" s="196">
        <v>253446953.56999999</v>
      </c>
      <c r="D9" s="196">
        <v>49382417.909999996</v>
      </c>
      <c r="E9" s="196">
        <v>49382417.909999996</v>
      </c>
    </row>
    <row r="10" spans="1:5" ht="12.75">
      <c r="B10" s="59" t="s">
        <v>240</v>
      </c>
      <c r="C10" s="197"/>
      <c r="D10" s="197"/>
      <c r="E10" s="197"/>
    </row>
    <row r="11" spans="1:5" ht="12.75">
      <c r="B11" s="60"/>
      <c r="C11" s="198"/>
      <c r="D11" s="198"/>
      <c r="E11" s="198"/>
    </row>
    <row r="12" spans="1:5" ht="15">
      <c r="B12" s="58" t="s">
        <v>570</v>
      </c>
      <c r="C12" s="195">
        <f>SUM(C13:C14)</f>
        <v>810993601.83999991</v>
      </c>
      <c r="D12" s="195">
        <f t="shared" ref="D12:E12" si="0">SUM(D13:D14)</f>
        <v>188680118.43000001</v>
      </c>
      <c r="E12" s="195">
        <f t="shared" si="0"/>
        <v>182484111.53</v>
      </c>
    </row>
    <row r="13" spans="1:5" ht="15">
      <c r="B13" s="59" t="s">
        <v>241</v>
      </c>
      <c r="C13" s="196">
        <v>557546648.26999998</v>
      </c>
      <c r="D13" s="196">
        <v>103783605.53</v>
      </c>
      <c r="E13" s="196">
        <v>101689359</v>
      </c>
    </row>
    <row r="14" spans="1:5" ht="15">
      <c r="B14" s="59" t="s">
        <v>242</v>
      </c>
      <c r="C14" s="196">
        <v>253446953.56999999</v>
      </c>
      <c r="D14" s="196">
        <v>84896512.900000006</v>
      </c>
      <c r="E14" s="196">
        <v>80794752.530000001</v>
      </c>
    </row>
    <row r="15" spans="1:5" ht="12.75">
      <c r="B15" s="60"/>
      <c r="C15" s="198"/>
      <c r="D15" s="198"/>
      <c r="E15" s="198"/>
    </row>
    <row r="16" spans="1:5" ht="15">
      <c r="B16" s="58" t="s">
        <v>243</v>
      </c>
      <c r="C16" s="199">
        <v>0</v>
      </c>
      <c r="D16" s="195">
        <f>D17+D18</f>
        <v>0</v>
      </c>
      <c r="E16" s="195">
        <f>E17+E18</f>
        <v>0</v>
      </c>
    </row>
    <row r="17" spans="2:5" ht="15">
      <c r="B17" s="59" t="s">
        <v>244</v>
      </c>
      <c r="C17" s="200">
        <v>0</v>
      </c>
      <c r="D17" s="196">
        <v>0</v>
      </c>
      <c r="E17" s="196">
        <v>0</v>
      </c>
    </row>
    <row r="18" spans="2:5" ht="15">
      <c r="B18" s="59" t="s">
        <v>245</v>
      </c>
      <c r="C18" s="200">
        <v>0</v>
      </c>
      <c r="D18" s="196">
        <v>0</v>
      </c>
      <c r="E18" s="201">
        <v>0</v>
      </c>
    </row>
    <row r="19" spans="2:5" ht="12.75">
      <c r="B19" s="60"/>
      <c r="C19" s="198"/>
      <c r="D19" s="198"/>
      <c r="E19" s="198"/>
    </row>
    <row r="20" spans="2:5" ht="15">
      <c r="B20" s="58" t="s">
        <v>246</v>
      </c>
      <c r="C20" s="195">
        <f>C7-C12+C16</f>
        <v>-14927744.909999847</v>
      </c>
      <c r="D20" s="195">
        <f>D7-D12+D16</f>
        <v>38482162.310000002</v>
      </c>
      <c r="E20" s="195">
        <f>E7-E12+E16</f>
        <v>40385328.549999982</v>
      </c>
    </row>
    <row r="21" spans="2:5" ht="15">
      <c r="B21" s="58"/>
      <c r="C21" s="198"/>
      <c r="D21" s="198"/>
      <c r="E21" s="198"/>
    </row>
    <row r="22" spans="2:5" ht="15">
      <c r="B22" s="58" t="s">
        <v>247</v>
      </c>
      <c r="C22" s="195">
        <f>C20-C10</f>
        <v>-14927744.909999847</v>
      </c>
      <c r="D22" s="195">
        <f>D20-D10</f>
        <v>38482162.310000002</v>
      </c>
      <c r="E22" s="195">
        <f>E20-E10</f>
        <v>40385328.549999982</v>
      </c>
    </row>
    <row r="23" spans="2:5" ht="15">
      <c r="B23" s="58"/>
      <c r="C23" s="202"/>
      <c r="D23" s="202"/>
      <c r="E23" s="202"/>
    </row>
    <row r="24" spans="2:5" ht="30">
      <c r="B24" s="61" t="s">
        <v>248</v>
      </c>
      <c r="C24" s="195">
        <f>C22-C16</f>
        <v>-14927744.909999847</v>
      </c>
      <c r="D24" s="195">
        <f>D22-D16</f>
        <v>38482162.310000002</v>
      </c>
      <c r="E24" s="195">
        <f>E22-E16</f>
        <v>40385328.549999982</v>
      </c>
    </row>
    <row r="25" spans="2:5" ht="15">
      <c r="B25" s="62"/>
      <c r="C25" s="203"/>
      <c r="D25" s="203"/>
      <c r="E25" s="203"/>
    </row>
    <row r="26" spans="2:5" ht="12.75">
      <c r="B26" s="63"/>
      <c r="C26" s="28"/>
      <c r="D26" s="28"/>
      <c r="E26" s="28"/>
    </row>
    <row r="27" spans="2:5" ht="15">
      <c r="B27" s="56" t="s">
        <v>249</v>
      </c>
      <c r="C27" s="122" t="s">
        <v>625</v>
      </c>
      <c r="D27" s="122" t="s">
        <v>172</v>
      </c>
      <c r="E27" s="122" t="s">
        <v>250</v>
      </c>
    </row>
    <row r="28" spans="2:5" ht="15">
      <c r="B28" s="58" t="s">
        <v>251</v>
      </c>
      <c r="C28" s="64">
        <f>SUM(C29:C30)</f>
        <v>1229015.8</v>
      </c>
      <c r="D28" s="64">
        <f>SUM(D29:D30)</f>
        <v>62247.22</v>
      </c>
      <c r="E28" s="64">
        <f>SUM(E29:E30)</f>
        <v>62247.22</v>
      </c>
    </row>
    <row r="29" spans="2:5" ht="15">
      <c r="B29" s="59" t="s">
        <v>252</v>
      </c>
      <c r="C29" s="204">
        <v>0</v>
      </c>
      <c r="D29" s="204">
        <v>0</v>
      </c>
      <c r="E29" s="204">
        <v>0</v>
      </c>
    </row>
    <row r="30" spans="2:5" ht="15">
      <c r="B30" s="59" t="s">
        <v>253</v>
      </c>
      <c r="C30" s="204">
        <v>1229015.8</v>
      </c>
      <c r="D30" s="204">
        <v>62247.22</v>
      </c>
      <c r="E30" s="204">
        <v>62247.22</v>
      </c>
    </row>
    <row r="31" spans="2:5" ht="12.75">
      <c r="B31" s="65"/>
      <c r="C31" s="66"/>
      <c r="D31" s="66"/>
      <c r="E31" s="66"/>
    </row>
    <row r="32" spans="2:5" ht="15">
      <c r="B32" s="58" t="s">
        <v>254</v>
      </c>
      <c r="C32" s="64">
        <f>C24+C28</f>
        <v>-13698729.109999847</v>
      </c>
      <c r="D32" s="64">
        <f>D24+D28</f>
        <v>38544409.530000001</v>
      </c>
      <c r="E32" s="64">
        <f>E24+E28</f>
        <v>40447575.769999981</v>
      </c>
    </row>
    <row r="33" spans="2:5" ht="12.75">
      <c r="B33" s="67"/>
      <c r="C33" s="205"/>
      <c r="D33" s="205"/>
      <c r="E33" s="205"/>
    </row>
    <row r="34" spans="2:5" ht="12.75">
      <c r="B34" s="63"/>
      <c r="C34" s="28"/>
      <c r="D34" s="28"/>
      <c r="E34" s="28"/>
    </row>
    <row r="35" spans="2:5" ht="30">
      <c r="B35" s="56" t="s">
        <v>249</v>
      </c>
      <c r="C35" s="122" t="s">
        <v>626</v>
      </c>
      <c r="D35" s="122" t="s">
        <v>172</v>
      </c>
      <c r="E35" s="122" t="s">
        <v>255</v>
      </c>
    </row>
    <row r="36" spans="2:5" ht="15">
      <c r="B36" s="58" t="s">
        <v>256</v>
      </c>
      <c r="C36" s="64">
        <f>SUM(C37:C38)</f>
        <v>0</v>
      </c>
      <c r="D36" s="64">
        <f>SUM(D37:D38)</f>
        <v>0</v>
      </c>
      <c r="E36" s="64">
        <f>SUM(E37:E38)</f>
        <v>0</v>
      </c>
    </row>
    <row r="37" spans="2:5" ht="12.75">
      <c r="B37" s="59" t="s">
        <v>257</v>
      </c>
      <c r="C37" s="68"/>
      <c r="D37" s="68"/>
      <c r="E37" s="68"/>
    </row>
    <row r="38" spans="2:5" ht="12.75">
      <c r="B38" s="59" t="s">
        <v>258</v>
      </c>
      <c r="C38" s="68"/>
      <c r="D38" s="68"/>
      <c r="E38" s="68"/>
    </row>
    <row r="39" spans="2:5" ht="15">
      <c r="B39" s="58" t="s">
        <v>259</v>
      </c>
      <c r="C39" s="64">
        <f>SUM(C40:C41)</f>
        <v>4060992</v>
      </c>
      <c r="D39" s="64">
        <f>SUM(D40:D41)</f>
        <v>976200</v>
      </c>
      <c r="E39" s="64">
        <f>SUM(E40:E41)</f>
        <v>976200</v>
      </c>
    </row>
    <row r="40" spans="2:5" ht="15">
      <c r="B40" s="59" t="s">
        <v>260</v>
      </c>
      <c r="C40" s="204">
        <v>0</v>
      </c>
      <c r="D40" s="204">
        <v>0</v>
      </c>
      <c r="E40" s="204">
        <v>0</v>
      </c>
    </row>
    <row r="41" spans="2:5" ht="15">
      <c r="B41" s="59" t="s">
        <v>261</v>
      </c>
      <c r="C41" s="204">
        <v>4060992</v>
      </c>
      <c r="D41" s="204">
        <v>976200</v>
      </c>
      <c r="E41" s="204">
        <v>976200</v>
      </c>
    </row>
    <row r="42" spans="2:5" ht="12.75">
      <c r="B42" s="65"/>
      <c r="C42" s="66"/>
      <c r="D42" s="66"/>
      <c r="E42" s="66"/>
    </row>
    <row r="43" spans="2:5" ht="15">
      <c r="B43" s="58" t="s">
        <v>262</v>
      </c>
      <c r="C43" s="64">
        <f>C36-C39</f>
        <v>-4060992</v>
      </c>
      <c r="D43" s="64">
        <f>D36-D39</f>
        <v>-976200</v>
      </c>
      <c r="E43" s="64">
        <f>E36-E39</f>
        <v>-976200</v>
      </c>
    </row>
    <row r="44" spans="2:5" ht="15">
      <c r="B44" s="69"/>
      <c r="C44" s="206"/>
      <c r="D44" s="206"/>
      <c r="E44" s="206"/>
    </row>
    <row r="45" spans="2:5" ht="12.75">
      <c r="B45" s="28"/>
      <c r="C45" s="28"/>
      <c r="D45" s="28"/>
      <c r="E45" s="28"/>
    </row>
    <row r="46" spans="2:5" ht="30">
      <c r="B46" s="56" t="s">
        <v>249</v>
      </c>
      <c r="C46" s="122" t="s">
        <v>626</v>
      </c>
      <c r="D46" s="122" t="s">
        <v>172</v>
      </c>
      <c r="E46" s="122" t="s">
        <v>255</v>
      </c>
    </row>
    <row r="47" spans="2:5" ht="15">
      <c r="B47" s="70" t="s">
        <v>263</v>
      </c>
      <c r="C47" s="207">
        <v>542618903.36000001</v>
      </c>
      <c r="D47" s="207">
        <v>177779862.83000001</v>
      </c>
      <c r="E47" s="207">
        <v>173487022.16999999</v>
      </c>
    </row>
    <row r="48" spans="2:5" ht="30">
      <c r="B48" s="71" t="s">
        <v>264</v>
      </c>
      <c r="C48" s="64">
        <f>C49-C50</f>
        <v>0</v>
      </c>
      <c r="D48" s="64">
        <f>D49-D50</f>
        <v>0</v>
      </c>
      <c r="E48" s="64">
        <f>E49-E50</f>
        <v>0</v>
      </c>
    </row>
    <row r="49" spans="2:5" ht="12.75">
      <c r="B49" s="72" t="s">
        <v>257</v>
      </c>
      <c r="C49" s="68"/>
      <c r="D49" s="68"/>
      <c r="E49" s="68"/>
    </row>
    <row r="50" spans="2:5" ht="15">
      <c r="B50" s="72" t="s">
        <v>260</v>
      </c>
      <c r="C50" s="204">
        <v>0</v>
      </c>
      <c r="D50" s="204">
        <v>0</v>
      </c>
      <c r="E50" s="204">
        <v>0</v>
      </c>
    </row>
    <row r="51" spans="2:5" ht="12.75">
      <c r="B51" s="65"/>
      <c r="C51" s="66"/>
      <c r="D51" s="66"/>
      <c r="E51" s="66"/>
    </row>
    <row r="52" spans="2:5" ht="15">
      <c r="B52" s="59" t="s">
        <v>241</v>
      </c>
      <c r="C52" s="204">
        <v>557546648.26999998</v>
      </c>
      <c r="D52" s="204">
        <v>103783605.53</v>
      </c>
      <c r="E52" s="204">
        <v>101689359</v>
      </c>
    </row>
    <row r="53" spans="2:5" ht="12.75">
      <c r="B53" s="65"/>
      <c r="C53" s="66"/>
      <c r="D53" s="66"/>
      <c r="E53" s="66"/>
    </row>
    <row r="54" spans="2:5" ht="15">
      <c r="B54" s="59" t="s">
        <v>244</v>
      </c>
      <c r="C54" s="208"/>
      <c r="D54" s="204">
        <v>0</v>
      </c>
      <c r="E54" s="204">
        <v>0</v>
      </c>
    </row>
    <row r="55" spans="2:5" ht="12.75">
      <c r="B55" s="65"/>
      <c r="C55" s="66"/>
      <c r="D55" s="66"/>
      <c r="E55" s="66"/>
    </row>
    <row r="56" spans="2:5" ht="30">
      <c r="B56" s="61" t="s">
        <v>571</v>
      </c>
      <c r="C56" s="64">
        <f>C47+C48-C52-C54</f>
        <v>-14927744.909999967</v>
      </c>
      <c r="D56" s="64">
        <f>D47+D48-D52+D54</f>
        <v>73996257.300000012</v>
      </c>
      <c r="E56" s="64">
        <f>E47+E48-E52+E54</f>
        <v>71797663.169999987</v>
      </c>
    </row>
    <row r="57" spans="2:5" ht="15">
      <c r="B57" s="73"/>
      <c r="C57" s="209"/>
      <c r="D57" s="209"/>
      <c r="E57" s="209"/>
    </row>
    <row r="58" spans="2:5" ht="30">
      <c r="B58" s="61" t="s">
        <v>265</v>
      </c>
      <c r="C58" s="64">
        <f>C56-C48</f>
        <v>-14927744.909999967</v>
      </c>
      <c r="D58" s="64">
        <f>D56-D48</f>
        <v>73996257.300000012</v>
      </c>
      <c r="E58" s="64">
        <f>E56-E48</f>
        <v>71797663.169999987</v>
      </c>
    </row>
    <row r="59" spans="2:5" ht="12.75">
      <c r="B59" s="67"/>
      <c r="C59" s="206"/>
      <c r="D59" s="206"/>
      <c r="E59" s="206"/>
    </row>
    <row r="60" spans="2:5" ht="12.75">
      <c r="B60" s="28"/>
      <c r="C60" s="28"/>
      <c r="D60" s="28"/>
      <c r="E60" s="28"/>
    </row>
    <row r="61" spans="2:5" ht="30">
      <c r="B61" s="56" t="s">
        <v>249</v>
      </c>
      <c r="C61" s="122" t="s">
        <v>626</v>
      </c>
      <c r="D61" s="122" t="s">
        <v>172</v>
      </c>
      <c r="E61" s="122" t="s">
        <v>255</v>
      </c>
    </row>
    <row r="62" spans="2:5" ht="12.75">
      <c r="B62" s="70" t="s">
        <v>239</v>
      </c>
      <c r="C62" s="210">
        <v>253446953.56999999</v>
      </c>
      <c r="D62" s="210">
        <v>49382417.909999996</v>
      </c>
      <c r="E62" s="210">
        <v>49382417.909999996</v>
      </c>
    </row>
    <row r="63" spans="2:5" ht="30">
      <c r="B63" s="71" t="s">
        <v>266</v>
      </c>
      <c r="C63" s="195">
        <f>C64-C65</f>
        <v>-4060992</v>
      </c>
      <c r="D63" s="195">
        <f>D64-D65</f>
        <v>-976200</v>
      </c>
      <c r="E63" s="195">
        <f>E64-E65</f>
        <v>-976200</v>
      </c>
    </row>
    <row r="64" spans="2:5" ht="12.75">
      <c r="B64" s="72" t="s">
        <v>258</v>
      </c>
      <c r="C64" s="197"/>
      <c r="D64" s="197"/>
      <c r="E64" s="197"/>
    </row>
    <row r="65" spans="2:5" ht="15">
      <c r="B65" s="72" t="s">
        <v>261</v>
      </c>
      <c r="C65" s="196">
        <v>4060992</v>
      </c>
      <c r="D65" s="196">
        <v>976200</v>
      </c>
      <c r="E65" s="196">
        <v>976200</v>
      </c>
    </row>
    <row r="66" spans="2:5" ht="12.75">
      <c r="B66" s="65"/>
      <c r="C66" s="198"/>
      <c r="D66" s="198"/>
      <c r="E66" s="198"/>
    </row>
    <row r="67" spans="2:5" ht="15">
      <c r="B67" s="59" t="s">
        <v>267</v>
      </c>
      <c r="C67" s="196">
        <v>253446953.56999999</v>
      </c>
      <c r="D67" s="196">
        <v>84896512.900000006</v>
      </c>
      <c r="E67" s="196">
        <v>80794752.530000001</v>
      </c>
    </row>
    <row r="68" spans="2:5" ht="12.75">
      <c r="B68" s="65"/>
      <c r="C68" s="198"/>
      <c r="D68" s="198"/>
      <c r="E68" s="198"/>
    </row>
    <row r="69" spans="2:5" ht="15">
      <c r="B69" s="59" t="s">
        <v>245</v>
      </c>
      <c r="C69" s="211">
        <v>0</v>
      </c>
      <c r="D69" s="196">
        <v>0</v>
      </c>
      <c r="E69" s="196">
        <v>0</v>
      </c>
    </row>
    <row r="70" spans="2:5" ht="12.75">
      <c r="B70" s="65"/>
      <c r="C70" s="198"/>
      <c r="D70" s="198"/>
      <c r="E70" s="198"/>
    </row>
    <row r="71" spans="2:5" ht="30">
      <c r="B71" s="61" t="s">
        <v>572</v>
      </c>
      <c r="C71" s="195">
        <f>C62+C63-C67+C69</f>
        <v>-4060992</v>
      </c>
      <c r="D71" s="195">
        <f>D62+D63-D67+D69</f>
        <v>-36490294.99000001</v>
      </c>
      <c r="E71" s="195">
        <f>E62+E63-E67+E69</f>
        <v>-32388534.620000005</v>
      </c>
    </row>
    <row r="72" spans="2:5" ht="12.75">
      <c r="B72" s="65"/>
      <c r="C72" s="198"/>
      <c r="D72" s="198"/>
      <c r="E72" s="198"/>
    </row>
    <row r="73" spans="2:5" ht="30">
      <c r="B73" s="61" t="s">
        <v>268</v>
      </c>
      <c r="C73" s="195">
        <f>C71-C63</f>
        <v>0</v>
      </c>
      <c r="D73" s="195">
        <f>D71-D63</f>
        <v>-35514094.99000001</v>
      </c>
      <c r="E73" s="195">
        <f>E71-E63</f>
        <v>-31412334.620000005</v>
      </c>
    </row>
    <row r="74" spans="2:5" ht="12.75">
      <c r="B74" s="67"/>
      <c r="C74" s="74"/>
      <c r="D74" s="74"/>
      <c r="E74" s="74"/>
    </row>
  </sheetData>
  <mergeCells count="1">
    <mergeCell ref="A1:E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16" workbookViewId="0">
      <selection activeCell="B10" sqref="B10"/>
    </sheetView>
  </sheetViews>
  <sheetFormatPr baseColWidth="10" defaultRowHeight="12.75"/>
  <cols>
    <col min="1" max="1" width="80.1640625" customWidth="1"/>
    <col min="2" max="2" width="17.83203125" customWidth="1"/>
    <col min="3" max="3" width="17.5" bestFit="1" customWidth="1"/>
    <col min="4" max="4" width="19.33203125" bestFit="1" customWidth="1"/>
    <col min="5" max="6" width="17.5" bestFit="1" customWidth="1"/>
    <col min="7" max="7" width="18" customWidth="1"/>
  </cols>
  <sheetData>
    <row r="1" spans="1:7" ht="52.5" customHeight="1">
      <c r="A1" s="140" t="s">
        <v>612</v>
      </c>
      <c r="B1" s="129"/>
      <c r="C1" s="129"/>
      <c r="D1" s="129"/>
      <c r="E1" s="129"/>
      <c r="F1" s="129"/>
      <c r="G1" s="130"/>
    </row>
    <row r="2" spans="1:7">
      <c r="A2" s="30"/>
      <c r="B2" s="141" t="s">
        <v>168</v>
      </c>
      <c r="C2" s="141"/>
      <c r="D2" s="141"/>
      <c r="E2" s="141"/>
      <c r="F2" s="141"/>
      <c r="G2" s="31"/>
    </row>
    <row r="3" spans="1:7" ht="22.5">
      <c r="A3" s="32" t="s">
        <v>0</v>
      </c>
      <c r="B3" s="33" t="s">
        <v>169</v>
      </c>
      <c r="C3" s="34" t="s">
        <v>170</v>
      </c>
      <c r="D3" s="33" t="s">
        <v>171</v>
      </c>
      <c r="E3" s="33" t="s">
        <v>172</v>
      </c>
      <c r="F3" s="33" t="s">
        <v>173</v>
      </c>
      <c r="G3" s="32" t="s">
        <v>174</v>
      </c>
    </row>
    <row r="4" spans="1:7">
      <c r="A4" s="35"/>
      <c r="B4" s="36"/>
      <c r="C4" s="36"/>
      <c r="D4" s="36"/>
      <c r="E4" s="36"/>
      <c r="F4" s="36"/>
      <c r="G4" s="36"/>
    </row>
    <row r="5" spans="1:7">
      <c r="A5" s="37" t="s">
        <v>175</v>
      </c>
      <c r="B5" s="38"/>
      <c r="C5" s="38"/>
      <c r="D5" s="38"/>
      <c r="E5" s="38"/>
      <c r="F5" s="38"/>
      <c r="G5" s="38"/>
    </row>
    <row r="6" spans="1:7">
      <c r="A6" s="59" t="s">
        <v>176</v>
      </c>
      <c r="B6" s="212">
        <v>115605360</v>
      </c>
      <c r="C6" s="212">
        <v>0</v>
      </c>
      <c r="D6" s="212">
        <f>B6+C6</f>
        <v>115605360</v>
      </c>
      <c r="E6" s="212">
        <v>69478642.870000005</v>
      </c>
      <c r="F6" s="212">
        <v>69478642.870000005</v>
      </c>
      <c r="G6" s="212">
        <f>F6-B6</f>
        <v>-46126717.129999995</v>
      </c>
    </row>
    <row r="7" spans="1:7">
      <c r="A7" s="59" t="s">
        <v>177</v>
      </c>
      <c r="B7" s="212">
        <v>0</v>
      </c>
      <c r="C7" s="212">
        <v>0</v>
      </c>
      <c r="D7" s="212">
        <f t="shared" ref="D7:D12" si="0">B7+C7</f>
        <v>0</v>
      </c>
      <c r="E7" s="212">
        <v>0</v>
      </c>
      <c r="F7" s="212">
        <v>0</v>
      </c>
      <c r="G7" s="212">
        <f t="shared" ref="G7:G36" si="1">F7-B7</f>
        <v>0</v>
      </c>
    </row>
    <row r="8" spans="1:7">
      <c r="A8" s="59" t="s">
        <v>178</v>
      </c>
      <c r="B8" s="212">
        <v>0</v>
      </c>
      <c r="C8" s="212">
        <v>0</v>
      </c>
      <c r="D8" s="212">
        <f t="shared" si="0"/>
        <v>0</v>
      </c>
      <c r="E8" s="212">
        <v>0</v>
      </c>
      <c r="F8" s="212">
        <v>0</v>
      </c>
      <c r="G8" s="212">
        <f t="shared" si="1"/>
        <v>0</v>
      </c>
    </row>
    <row r="9" spans="1:7">
      <c r="A9" s="59" t="s">
        <v>179</v>
      </c>
      <c r="B9" s="212">
        <v>100135836</v>
      </c>
      <c r="C9" s="212">
        <v>0</v>
      </c>
      <c r="D9" s="212">
        <f t="shared" si="0"/>
        <v>100135836</v>
      </c>
      <c r="E9" s="212">
        <v>15661489.039999999</v>
      </c>
      <c r="F9" s="212">
        <v>11368648.380000001</v>
      </c>
      <c r="G9" s="212">
        <f t="shared" si="1"/>
        <v>-88767187.620000005</v>
      </c>
    </row>
    <row r="10" spans="1:7">
      <c r="A10" s="59" t="s">
        <v>180</v>
      </c>
      <c r="B10" s="212">
        <v>1598454</v>
      </c>
      <c r="C10" s="212">
        <v>0</v>
      </c>
      <c r="D10" s="212">
        <f t="shared" si="0"/>
        <v>1598454</v>
      </c>
      <c r="E10" s="212">
        <v>458504.61</v>
      </c>
      <c r="F10" s="212">
        <v>458504.61</v>
      </c>
      <c r="G10" s="212">
        <f t="shared" si="1"/>
        <v>-1139949.3900000001</v>
      </c>
    </row>
    <row r="11" spans="1:7">
      <c r="A11" s="59" t="s">
        <v>181</v>
      </c>
      <c r="B11" s="212">
        <v>20182500</v>
      </c>
      <c r="C11" s="212">
        <v>0</v>
      </c>
      <c r="D11" s="212">
        <f t="shared" si="0"/>
        <v>20182500</v>
      </c>
      <c r="E11" s="212">
        <v>1648655.25</v>
      </c>
      <c r="F11" s="212">
        <v>1648655.25</v>
      </c>
      <c r="G11" s="212">
        <f t="shared" si="1"/>
        <v>-18533844.75</v>
      </c>
    </row>
    <row r="12" spans="1:7">
      <c r="A12" s="59" t="s">
        <v>182</v>
      </c>
      <c r="B12" s="212">
        <v>0</v>
      </c>
      <c r="C12" s="212">
        <v>0</v>
      </c>
      <c r="D12" s="212">
        <f t="shared" si="0"/>
        <v>0</v>
      </c>
      <c r="E12" s="212">
        <v>0</v>
      </c>
      <c r="F12" s="212">
        <v>0</v>
      </c>
      <c r="G12" s="212">
        <f t="shared" si="1"/>
        <v>0</v>
      </c>
    </row>
    <row r="13" spans="1:7">
      <c r="A13" s="75" t="s">
        <v>183</v>
      </c>
      <c r="B13" s="212">
        <f t="shared" ref="B13:F13" si="2">SUM(B14:B24)</f>
        <v>305096753.36000001</v>
      </c>
      <c r="C13" s="212">
        <f t="shared" si="2"/>
        <v>43645691.729999997</v>
      </c>
      <c r="D13" s="212">
        <f t="shared" si="2"/>
        <v>348742445.09000003</v>
      </c>
      <c r="E13" s="212">
        <f t="shared" si="2"/>
        <v>90532571.060000002</v>
      </c>
      <c r="F13" s="212">
        <f t="shared" si="2"/>
        <v>90532571.060000002</v>
      </c>
      <c r="G13" s="212">
        <f t="shared" si="1"/>
        <v>-214564182.30000001</v>
      </c>
    </row>
    <row r="14" spans="1:7">
      <c r="A14" s="76" t="s">
        <v>184</v>
      </c>
      <c r="B14" s="212">
        <v>305096753.36000001</v>
      </c>
      <c r="C14" s="212">
        <v>43645691.729999997</v>
      </c>
      <c r="D14" s="212">
        <f t="shared" ref="D14:D24" si="3">B14+C14</f>
        <v>348742445.09000003</v>
      </c>
      <c r="E14" s="212">
        <v>90532571.060000002</v>
      </c>
      <c r="F14" s="212">
        <v>90532571.060000002</v>
      </c>
      <c r="G14" s="212">
        <f t="shared" si="1"/>
        <v>-214564182.30000001</v>
      </c>
    </row>
    <row r="15" spans="1:7">
      <c r="A15" s="76" t="s">
        <v>185</v>
      </c>
      <c r="B15" s="212"/>
      <c r="C15" s="212"/>
      <c r="D15" s="212">
        <f t="shared" si="3"/>
        <v>0</v>
      </c>
      <c r="E15" s="212"/>
      <c r="F15" s="212"/>
      <c r="G15" s="212">
        <f t="shared" si="1"/>
        <v>0</v>
      </c>
    </row>
    <row r="16" spans="1:7">
      <c r="A16" s="76" t="s">
        <v>186</v>
      </c>
      <c r="B16" s="212"/>
      <c r="C16" s="212"/>
      <c r="D16" s="212">
        <f t="shared" si="3"/>
        <v>0</v>
      </c>
      <c r="E16" s="212"/>
      <c r="F16" s="212"/>
      <c r="G16" s="212">
        <f t="shared" si="1"/>
        <v>0</v>
      </c>
    </row>
    <row r="17" spans="1:7">
      <c r="A17" s="76" t="s">
        <v>187</v>
      </c>
      <c r="B17" s="212"/>
      <c r="C17" s="212"/>
      <c r="D17" s="212">
        <f t="shared" si="3"/>
        <v>0</v>
      </c>
      <c r="E17" s="212"/>
      <c r="F17" s="212"/>
      <c r="G17" s="212">
        <f t="shared" si="1"/>
        <v>0</v>
      </c>
    </row>
    <row r="18" spans="1:7">
      <c r="A18" s="76" t="s">
        <v>188</v>
      </c>
      <c r="B18" s="212"/>
      <c r="C18" s="212"/>
      <c r="D18" s="212">
        <f t="shared" si="3"/>
        <v>0</v>
      </c>
      <c r="E18" s="212"/>
      <c r="F18" s="212"/>
      <c r="G18" s="212">
        <f t="shared" si="1"/>
        <v>0</v>
      </c>
    </row>
    <row r="19" spans="1:7">
      <c r="A19" s="76" t="s">
        <v>189</v>
      </c>
      <c r="B19" s="212"/>
      <c r="C19" s="212"/>
      <c r="D19" s="212">
        <f t="shared" si="3"/>
        <v>0</v>
      </c>
      <c r="E19" s="212"/>
      <c r="F19" s="212"/>
      <c r="G19" s="212">
        <f t="shared" si="1"/>
        <v>0</v>
      </c>
    </row>
    <row r="20" spans="1:7">
      <c r="A20" s="76" t="s">
        <v>190</v>
      </c>
      <c r="B20" s="212"/>
      <c r="C20" s="212"/>
      <c r="D20" s="212">
        <f t="shared" si="3"/>
        <v>0</v>
      </c>
      <c r="E20" s="212"/>
      <c r="F20" s="212"/>
      <c r="G20" s="212">
        <f t="shared" si="1"/>
        <v>0</v>
      </c>
    </row>
    <row r="21" spans="1:7">
      <c r="A21" s="76" t="s">
        <v>191</v>
      </c>
      <c r="B21" s="212"/>
      <c r="C21" s="212"/>
      <c r="D21" s="212">
        <f t="shared" si="3"/>
        <v>0</v>
      </c>
      <c r="E21" s="212"/>
      <c r="F21" s="212"/>
      <c r="G21" s="212">
        <f t="shared" si="1"/>
        <v>0</v>
      </c>
    </row>
    <row r="22" spans="1:7">
      <c r="A22" s="76" t="s">
        <v>192</v>
      </c>
      <c r="B22" s="212"/>
      <c r="C22" s="212"/>
      <c r="D22" s="212">
        <f t="shared" si="3"/>
        <v>0</v>
      </c>
      <c r="E22" s="212"/>
      <c r="F22" s="212"/>
      <c r="G22" s="212">
        <f t="shared" si="1"/>
        <v>0</v>
      </c>
    </row>
    <row r="23" spans="1:7">
      <c r="A23" s="76" t="s">
        <v>193</v>
      </c>
      <c r="B23" s="212"/>
      <c r="C23" s="212"/>
      <c r="D23" s="212">
        <f t="shared" si="3"/>
        <v>0</v>
      </c>
      <c r="E23" s="212"/>
      <c r="F23" s="212"/>
      <c r="G23" s="212">
        <f t="shared" si="1"/>
        <v>0</v>
      </c>
    </row>
    <row r="24" spans="1:7">
      <c r="A24" s="76" t="s">
        <v>194</v>
      </c>
      <c r="B24" s="212"/>
      <c r="C24" s="212"/>
      <c r="D24" s="212">
        <f t="shared" si="3"/>
        <v>0</v>
      </c>
      <c r="E24" s="212"/>
      <c r="F24" s="212"/>
      <c r="G24" s="212">
        <f t="shared" si="1"/>
        <v>0</v>
      </c>
    </row>
    <row r="25" spans="1:7">
      <c r="A25" s="59" t="s">
        <v>195</v>
      </c>
      <c r="B25" s="212">
        <f>SUM(B26:B30)</f>
        <v>5240144.91</v>
      </c>
      <c r="C25" s="212">
        <f t="shared" ref="C25:F25" si="4">SUM(C26:C30)</f>
        <v>0</v>
      </c>
      <c r="D25" s="212">
        <f t="shared" si="4"/>
        <v>5240144.91</v>
      </c>
      <c r="E25" s="212">
        <f t="shared" si="4"/>
        <v>1170796.6499999999</v>
      </c>
      <c r="F25" s="212">
        <f t="shared" si="4"/>
        <v>1170796.6499999999</v>
      </c>
      <c r="G25" s="212">
        <f t="shared" si="1"/>
        <v>-4069348.2600000002</v>
      </c>
    </row>
    <row r="26" spans="1:7">
      <c r="A26" s="76" t="s">
        <v>196</v>
      </c>
      <c r="B26" s="212">
        <v>5240144.91</v>
      </c>
      <c r="C26" s="212">
        <v>0</v>
      </c>
      <c r="D26" s="212">
        <f t="shared" ref="D26:D30" si="5">B26+C26</f>
        <v>5240144.91</v>
      </c>
      <c r="E26" s="212">
        <v>1170796.6499999999</v>
      </c>
      <c r="F26" s="212">
        <v>1170796.6499999999</v>
      </c>
      <c r="G26" s="212">
        <f t="shared" si="1"/>
        <v>-4069348.2600000002</v>
      </c>
    </row>
    <row r="27" spans="1:7">
      <c r="A27" s="76" t="s">
        <v>197</v>
      </c>
      <c r="B27" s="212"/>
      <c r="C27" s="212"/>
      <c r="D27" s="212">
        <f t="shared" si="5"/>
        <v>0</v>
      </c>
      <c r="E27" s="212"/>
      <c r="F27" s="212"/>
      <c r="G27" s="212">
        <f t="shared" si="1"/>
        <v>0</v>
      </c>
    </row>
    <row r="28" spans="1:7">
      <c r="A28" s="76" t="s">
        <v>198</v>
      </c>
      <c r="B28" s="212"/>
      <c r="C28" s="212"/>
      <c r="D28" s="212">
        <f t="shared" si="5"/>
        <v>0</v>
      </c>
      <c r="E28" s="212"/>
      <c r="F28" s="212"/>
      <c r="G28" s="212">
        <f t="shared" si="1"/>
        <v>0</v>
      </c>
    </row>
    <row r="29" spans="1:7">
      <c r="A29" s="76" t="s">
        <v>199</v>
      </c>
      <c r="B29" s="212"/>
      <c r="C29" s="212"/>
      <c r="D29" s="212">
        <f t="shared" si="5"/>
        <v>0</v>
      </c>
      <c r="E29" s="212"/>
      <c r="F29" s="212"/>
      <c r="G29" s="212">
        <f t="shared" si="1"/>
        <v>0</v>
      </c>
    </row>
    <row r="30" spans="1:7">
      <c r="A30" s="76" t="s">
        <v>200</v>
      </c>
      <c r="B30" s="212"/>
      <c r="C30" s="212"/>
      <c r="D30" s="212">
        <f t="shared" si="5"/>
        <v>0</v>
      </c>
      <c r="E30" s="212"/>
      <c r="F30" s="212"/>
      <c r="G30" s="212">
        <f t="shared" si="1"/>
        <v>0</v>
      </c>
    </row>
    <row r="31" spans="1:7">
      <c r="A31" s="59" t="s">
        <v>201</v>
      </c>
      <c r="B31" s="212">
        <v>0</v>
      </c>
      <c r="C31" s="212">
        <v>0</v>
      </c>
      <c r="D31" s="212">
        <f>B31+C31</f>
        <v>0</v>
      </c>
      <c r="E31" s="212">
        <v>0</v>
      </c>
      <c r="F31" s="212">
        <v>0</v>
      </c>
      <c r="G31" s="212">
        <f t="shared" si="1"/>
        <v>0</v>
      </c>
    </row>
    <row r="32" spans="1:7">
      <c r="A32" s="59" t="s">
        <v>202</v>
      </c>
      <c r="B32" s="212">
        <f>B33</f>
        <v>9687600</v>
      </c>
      <c r="C32" s="212">
        <f>C33</f>
        <v>0</v>
      </c>
      <c r="D32" s="212">
        <f>B32+C32</f>
        <v>9687600</v>
      </c>
      <c r="E32" s="212">
        <f>E33</f>
        <v>3210598</v>
      </c>
      <c r="F32" s="212">
        <f>F33</f>
        <v>3210598</v>
      </c>
      <c r="G32" s="212">
        <f t="shared" si="1"/>
        <v>-6477002</v>
      </c>
    </row>
    <row r="33" spans="1:7">
      <c r="A33" s="76" t="s">
        <v>203</v>
      </c>
      <c r="B33" s="212">
        <v>9687600</v>
      </c>
      <c r="C33" s="212">
        <v>0</v>
      </c>
      <c r="D33" s="212">
        <f>B33+C33</f>
        <v>9687600</v>
      </c>
      <c r="E33" s="212">
        <v>3210598</v>
      </c>
      <c r="F33" s="212">
        <v>3210598</v>
      </c>
      <c r="G33" s="212">
        <f t="shared" si="1"/>
        <v>-6477002</v>
      </c>
    </row>
    <row r="34" spans="1:7">
      <c r="A34" s="59" t="s">
        <v>204</v>
      </c>
      <c r="B34" s="212">
        <f>B35+B36</f>
        <v>0</v>
      </c>
      <c r="C34" s="212">
        <f t="shared" ref="C34:F34" si="6">C35+C36</f>
        <v>0</v>
      </c>
      <c r="D34" s="212">
        <f t="shared" si="6"/>
        <v>0</v>
      </c>
      <c r="E34" s="212">
        <f t="shared" si="6"/>
        <v>0</v>
      </c>
      <c r="F34" s="212">
        <f t="shared" si="6"/>
        <v>0</v>
      </c>
      <c r="G34" s="212">
        <f t="shared" si="1"/>
        <v>0</v>
      </c>
    </row>
    <row r="35" spans="1:7">
      <c r="A35" s="76" t="s">
        <v>205</v>
      </c>
      <c r="B35" s="212"/>
      <c r="C35" s="212"/>
      <c r="D35" s="212">
        <f>B35+C35</f>
        <v>0</v>
      </c>
      <c r="E35" s="212"/>
      <c r="F35" s="212"/>
      <c r="G35" s="212">
        <f t="shared" si="1"/>
        <v>0</v>
      </c>
    </row>
    <row r="36" spans="1:7">
      <c r="A36" s="76" t="s">
        <v>206</v>
      </c>
      <c r="B36" s="212"/>
      <c r="C36" s="212"/>
      <c r="D36" s="212">
        <f>B36+C36</f>
        <v>0</v>
      </c>
      <c r="E36" s="212"/>
      <c r="F36" s="212"/>
      <c r="G36" s="212">
        <f t="shared" si="1"/>
        <v>0</v>
      </c>
    </row>
    <row r="37" spans="1:7">
      <c r="A37" s="65"/>
      <c r="B37" s="212"/>
      <c r="C37" s="212"/>
      <c r="D37" s="212"/>
      <c r="E37" s="212"/>
      <c r="F37" s="212"/>
      <c r="G37" s="212"/>
    </row>
    <row r="38" spans="1:7" ht="15">
      <c r="A38" s="58" t="s">
        <v>207</v>
      </c>
      <c r="B38" s="215">
        <f>B6+B7+B8+B9+B10+B11+B12+B13+B25++B31+B32+B34</f>
        <v>557546648.26999998</v>
      </c>
      <c r="C38" s="215">
        <f t="shared" ref="C38:G38" si="7">C6+C7+C8+C9+C10+C11+C12+C13+C25++C31+C32+C34</f>
        <v>43645691.729999997</v>
      </c>
      <c r="D38" s="215">
        <f t="shared" si="7"/>
        <v>601192340</v>
      </c>
      <c r="E38" s="215">
        <f t="shared" si="7"/>
        <v>182161257.47999999</v>
      </c>
      <c r="F38" s="215">
        <f t="shared" si="7"/>
        <v>177868416.82000002</v>
      </c>
      <c r="G38" s="215">
        <f t="shared" si="7"/>
        <v>-379678231.44999999</v>
      </c>
    </row>
    <row r="39" spans="1:7" ht="15">
      <c r="A39" s="58" t="s">
        <v>208</v>
      </c>
      <c r="B39" s="213"/>
      <c r="C39" s="213"/>
      <c r="D39" s="213"/>
      <c r="E39" s="213"/>
      <c r="F39" s="213"/>
      <c r="G39" s="215">
        <f>IF((F38-B38)&lt;0,0,(F38-B38))</f>
        <v>0</v>
      </c>
    </row>
    <row r="40" spans="1:7">
      <c r="A40" s="65"/>
      <c r="B40" s="214"/>
      <c r="C40" s="214"/>
      <c r="D40" s="214"/>
      <c r="E40" s="214"/>
      <c r="F40" s="214"/>
      <c r="G40" s="214"/>
    </row>
    <row r="41" spans="1:7" ht="15">
      <c r="A41" s="58" t="s">
        <v>209</v>
      </c>
      <c r="B41" s="214"/>
      <c r="C41" s="214"/>
      <c r="D41" s="214"/>
      <c r="E41" s="214"/>
      <c r="F41" s="214"/>
      <c r="G41" s="214"/>
    </row>
    <row r="42" spans="1:7">
      <c r="A42" s="59" t="s">
        <v>210</v>
      </c>
      <c r="B42" s="212">
        <f>SUM(B43:B50)</f>
        <v>253446953.56999999</v>
      </c>
      <c r="C42" s="212">
        <f t="shared" ref="C42:F42" si="8">SUM(C43:C50)</f>
        <v>11678749.09</v>
      </c>
      <c r="D42" s="212">
        <f t="shared" si="8"/>
        <v>265125702.66</v>
      </c>
      <c r="E42" s="212">
        <f t="shared" si="8"/>
        <v>47067827.810000002</v>
      </c>
      <c r="F42" s="212">
        <f t="shared" si="8"/>
        <v>47067827.810000002</v>
      </c>
      <c r="G42" s="212">
        <f>F42-B42</f>
        <v>-206379125.75999999</v>
      </c>
    </row>
    <row r="43" spans="1:7" ht="25.5">
      <c r="A43" s="77" t="s">
        <v>211</v>
      </c>
      <c r="B43" s="212"/>
      <c r="C43" s="212"/>
      <c r="D43" s="212">
        <f>B43+C43</f>
        <v>0</v>
      </c>
      <c r="E43" s="212"/>
      <c r="F43" s="212"/>
      <c r="G43" s="212">
        <f>F43-B43</f>
        <v>0</v>
      </c>
    </row>
    <row r="44" spans="1:7">
      <c r="A44" s="77" t="s">
        <v>212</v>
      </c>
      <c r="B44" s="212"/>
      <c r="C44" s="212"/>
      <c r="D44" s="212">
        <f t="shared" ref="D44:D50" si="9">B44+C44</f>
        <v>0</v>
      </c>
      <c r="E44" s="212"/>
      <c r="F44" s="212"/>
      <c r="G44" s="212">
        <f t="shared" ref="G44:G45" si="10">F44-B44</f>
        <v>0</v>
      </c>
    </row>
    <row r="45" spans="1:7">
      <c r="A45" s="77" t="s">
        <v>213</v>
      </c>
      <c r="B45" s="212">
        <v>74909326.659999996</v>
      </c>
      <c r="C45" s="212">
        <v>0</v>
      </c>
      <c r="D45" s="212">
        <f t="shared" si="9"/>
        <v>74909326.659999996</v>
      </c>
      <c r="E45" s="212">
        <v>15344573.439999999</v>
      </c>
      <c r="F45" s="212">
        <v>15344573.439999999</v>
      </c>
      <c r="G45" s="212">
        <f t="shared" si="10"/>
        <v>-59564753.219999999</v>
      </c>
    </row>
    <row r="46" spans="1:7" ht="25.5">
      <c r="A46" s="77" t="s">
        <v>214</v>
      </c>
      <c r="B46" s="212">
        <v>178537626.91</v>
      </c>
      <c r="C46" s="212">
        <v>11678749.09</v>
      </c>
      <c r="D46" s="212">
        <f t="shared" si="9"/>
        <v>190216376</v>
      </c>
      <c r="E46" s="212">
        <v>31723254.370000001</v>
      </c>
      <c r="F46" s="212">
        <v>31723254.370000001</v>
      </c>
      <c r="G46" s="212">
        <f>F46-B46</f>
        <v>-146814372.53999999</v>
      </c>
    </row>
    <row r="47" spans="1:7">
      <c r="A47" s="77" t="s">
        <v>215</v>
      </c>
      <c r="B47" s="212"/>
      <c r="C47" s="212"/>
      <c r="D47" s="212">
        <f t="shared" si="9"/>
        <v>0</v>
      </c>
      <c r="E47" s="212"/>
      <c r="F47" s="212"/>
      <c r="G47" s="212">
        <f t="shared" ref="G47:G60" si="11">F47-B47</f>
        <v>0</v>
      </c>
    </row>
    <row r="48" spans="1:7" ht="25.5">
      <c r="A48" s="77" t="s">
        <v>216</v>
      </c>
      <c r="B48" s="212"/>
      <c r="C48" s="212"/>
      <c r="D48" s="212">
        <f t="shared" si="9"/>
        <v>0</v>
      </c>
      <c r="E48" s="212"/>
      <c r="F48" s="212"/>
      <c r="G48" s="212">
        <f t="shared" si="11"/>
        <v>0</v>
      </c>
    </row>
    <row r="49" spans="1:7" ht="25.5">
      <c r="A49" s="78" t="s">
        <v>217</v>
      </c>
      <c r="B49" s="212"/>
      <c r="C49" s="212"/>
      <c r="D49" s="212">
        <f t="shared" si="9"/>
        <v>0</v>
      </c>
      <c r="E49" s="212"/>
      <c r="F49" s="212"/>
      <c r="G49" s="212">
        <f t="shared" si="11"/>
        <v>0</v>
      </c>
    </row>
    <row r="50" spans="1:7">
      <c r="A50" s="76" t="s">
        <v>218</v>
      </c>
      <c r="B50" s="212"/>
      <c r="C50" s="212"/>
      <c r="D50" s="212">
        <f t="shared" si="9"/>
        <v>0</v>
      </c>
      <c r="E50" s="212"/>
      <c r="F50" s="212"/>
      <c r="G50" s="212">
        <f t="shared" si="11"/>
        <v>0</v>
      </c>
    </row>
    <row r="51" spans="1:7">
      <c r="A51" s="59" t="s">
        <v>219</v>
      </c>
      <c r="B51" s="212">
        <f>SUM(B52:B55)</f>
        <v>0</v>
      </c>
      <c r="C51" s="212">
        <f t="shared" ref="C51:F51" si="12">SUM(C52:C55)</f>
        <v>0</v>
      </c>
      <c r="D51" s="212">
        <f t="shared" si="12"/>
        <v>0</v>
      </c>
      <c r="E51" s="212">
        <f t="shared" si="12"/>
        <v>2314590.1</v>
      </c>
      <c r="F51" s="212">
        <f t="shared" si="12"/>
        <v>2314590.1</v>
      </c>
      <c r="G51" s="212">
        <f t="shared" si="11"/>
        <v>2314590.1</v>
      </c>
    </row>
    <row r="52" spans="1:7">
      <c r="A52" s="78" t="s">
        <v>220</v>
      </c>
      <c r="B52" s="212"/>
      <c r="C52" s="212"/>
      <c r="D52" s="212">
        <f t="shared" ref="D52:D55" si="13">B52+C52</f>
        <v>0</v>
      </c>
      <c r="E52" s="212"/>
      <c r="F52" s="212"/>
      <c r="G52" s="212">
        <f t="shared" si="11"/>
        <v>0</v>
      </c>
    </row>
    <row r="53" spans="1:7">
      <c r="A53" s="77" t="s">
        <v>221</v>
      </c>
      <c r="B53" s="212"/>
      <c r="C53" s="212"/>
      <c r="D53" s="212">
        <f t="shared" si="13"/>
        <v>0</v>
      </c>
      <c r="E53" s="212"/>
      <c r="F53" s="212"/>
      <c r="G53" s="212">
        <f t="shared" si="11"/>
        <v>0</v>
      </c>
    </row>
    <row r="54" spans="1:7">
      <c r="A54" s="77" t="s">
        <v>222</v>
      </c>
      <c r="B54" s="212"/>
      <c r="C54" s="212"/>
      <c r="D54" s="212">
        <f t="shared" si="13"/>
        <v>0</v>
      </c>
      <c r="E54" s="212"/>
      <c r="F54" s="212"/>
      <c r="G54" s="212">
        <f t="shared" si="11"/>
        <v>0</v>
      </c>
    </row>
    <row r="55" spans="1:7">
      <c r="A55" s="78" t="s">
        <v>223</v>
      </c>
      <c r="B55" s="212">
        <v>0</v>
      </c>
      <c r="C55" s="212">
        <v>0</v>
      </c>
      <c r="D55" s="212">
        <f t="shared" si="13"/>
        <v>0</v>
      </c>
      <c r="E55" s="212">
        <v>2314590.1</v>
      </c>
      <c r="F55" s="212">
        <v>2314590.1</v>
      </c>
      <c r="G55" s="212">
        <f t="shared" si="11"/>
        <v>2314590.1</v>
      </c>
    </row>
    <row r="56" spans="1:7">
      <c r="A56" s="59" t="s">
        <v>224</v>
      </c>
      <c r="B56" s="212">
        <f>B57+B58</f>
        <v>0</v>
      </c>
      <c r="C56" s="212">
        <f t="shared" ref="C56:F56" si="14">C57+C58</f>
        <v>0</v>
      </c>
      <c r="D56" s="212">
        <f t="shared" si="14"/>
        <v>0</v>
      </c>
      <c r="E56" s="212">
        <f t="shared" si="14"/>
        <v>0</v>
      </c>
      <c r="F56" s="212">
        <f t="shared" si="14"/>
        <v>0</v>
      </c>
      <c r="G56" s="212">
        <f t="shared" si="11"/>
        <v>0</v>
      </c>
    </row>
    <row r="57" spans="1:7" ht="25.5">
      <c r="A57" s="77" t="s">
        <v>225</v>
      </c>
      <c r="B57" s="212"/>
      <c r="C57" s="212"/>
      <c r="D57" s="212">
        <f t="shared" ref="D57:D60" si="15">B57+C57</f>
        <v>0</v>
      </c>
      <c r="E57" s="212"/>
      <c r="F57" s="212"/>
      <c r="G57" s="212">
        <f t="shared" si="11"/>
        <v>0</v>
      </c>
    </row>
    <row r="58" spans="1:7">
      <c r="A58" s="77" t="s">
        <v>226</v>
      </c>
      <c r="B58" s="212"/>
      <c r="C58" s="212"/>
      <c r="D58" s="212">
        <f t="shared" si="15"/>
        <v>0</v>
      </c>
      <c r="E58" s="212"/>
      <c r="F58" s="212"/>
      <c r="G58" s="212">
        <f t="shared" si="11"/>
        <v>0</v>
      </c>
    </row>
    <row r="59" spans="1:7">
      <c r="A59" s="59" t="s">
        <v>227</v>
      </c>
      <c r="B59" s="212"/>
      <c r="C59" s="212"/>
      <c r="D59" s="212">
        <f t="shared" si="15"/>
        <v>0</v>
      </c>
      <c r="E59" s="212"/>
      <c r="F59" s="212"/>
      <c r="G59" s="212">
        <f t="shared" si="11"/>
        <v>0</v>
      </c>
    </row>
    <row r="60" spans="1:7">
      <c r="A60" s="59" t="s">
        <v>228</v>
      </c>
      <c r="B60" s="212"/>
      <c r="C60" s="212"/>
      <c r="D60" s="212">
        <f t="shared" si="15"/>
        <v>0</v>
      </c>
      <c r="E60" s="212"/>
      <c r="F60" s="212"/>
      <c r="G60" s="212">
        <f t="shared" si="11"/>
        <v>0</v>
      </c>
    </row>
    <row r="61" spans="1:7">
      <c r="A61" s="65"/>
      <c r="B61" s="214"/>
      <c r="C61" s="214"/>
      <c r="D61" s="214"/>
      <c r="E61" s="214"/>
      <c r="F61" s="214"/>
      <c r="G61" s="214"/>
    </row>
    <row r="62" spans="1:7" ht="15">
      <c r="A62" s="58" t="s">
        <v>229</v>
      </c>
      <c r="B62" s="215">
        <f>B42+B51+B56+B59+B60</f>
        <v>253446953.56999999</v>
      </c>
      <c r="C62" s="215">
        <f t="shared" ref="C62:F62" si="16">C42+C51+C56+C59+C60</f>
        <v>11678749.09</v>
      </c>
      <c r="D62" s="215">
        <f t="shared" si="16"/>
        <v>265125702.66</v>
      </c>
      <c r="E62" s="215">
        <f t="shared" si="16"/>
        <v>49382417.910000004</v>
      </c>
      <c r="F62" s="215">
        <f t="shared" si="16"/>
        <v>49382417.910000004</v>
      </c>
      <c r="G62" s="215">
        <f>F62-B62</f>
        <v>-204064535.66</v>
      </c>
    </row>
    <row r="63" spans="1:7">
      <c r="A63" s="65"/>
      <c r="B63" s="214"/>
      <c r="C63" s="214"/>
      <c r="D63" s="214"/>
      <c r="E63" s="214"/>
      <c r="F63" s="214"/>
      <c r="G63" s="214"/>
    </row>
    <row r="64" spans="1:7" ht="15">
      <c r="A64" s="58" t="s">
        <v>230</v>
      </c>
      <c r="B64" s="215">
        <f>B65</f>
        <v>0</v>
      </c>
      <c r="C64" s="215">
        <f t="shared" ref="C64:G64" si="17">C65</f>
        <v>140200977.97</v>
      </c>
      <c r="D64" s="215">
        <f t="shared" si="17"/>
        <v>140200977.97</v>
      </c>
      <c r="E64" s="215">
        <f t="shared" si="17"/>
        <v>0</v>
      </c>
      <c r="F64" s="215">
        <f t="shared" si="17"/>
        <v>0</v>
      </c>
      <c r="G64" s="215">
        <f t="shared" si="17"/>
        <v>0</v>
      </c>
    </row>
    <row r="65" spans="1:7">
      <c r="A65" s="59" t="s">
        <v>231</v>
      </c>
      <c r="B65" s="212">
        <v>0</v>
      </c>
      <c r="C65" s="212">
        <v>140200977.97</v>
      </c>
      <c r="D65" s="212">
        <f>B65+C65</f>
        <v>140200977.97</v>
      </c>
      <c r="E65" s="212">
        <v>0</v>
      </c>
      <c r="F65" s="212">
        <v>0</v>
      </c>
      <c r="G65" s="212">
        <f t="shared" ref="G65" si="18">F65-B65</f>
        <v>0</v>
      </c>
    </row>
    <row r="66" spans="1:7">
      <c r="A66" s="65"/>
      <c r="B66" s="214"/>
      <c r="C66" s="214"/>
      <c r="D66" s="214"/>
      <c r="E66" s="214"/>
      <c r="F66" s="214"/>
      <c r="G66" s="214"/>
    </row>
    <row r="67" spans="1:7" ht="15">
      <c r="A67" s="58" t="s">
        <v>232</v>
      </c>
      <c r="B67" s="215">
        <f>B38+B62+B64</f>
        <v>810993601.83999991</v>
      </c>
      <c r="C67" s="215">
        <f t="shared" ref="C67:G67" si="19">C38+C62+C64</f>
        <v>195525418.78999999</v>
      </c>
      <c r="D67" s="215">
        <f t="shared" si="19"/>
        <v>1006519020.63</v>
      </c>
      <c r="E67" s="215">
        <f t="shared" si="19"/>
        <v>231543675.38999999</v>
      </c>
      <c r="F67" s="215">
        <f t="shared" si="19"/>
        <v>227250834.73000002</v>
      </c>
      <c r="G67" s="215">
        <f t="shared" si="19"/>
        <v>-583742767.11000001</v>
      </c>
    </row>
    <row r="68" spans="1:7">
      <c r="A68" s="65"/>
      <c r="B68" s="214"/>
      <c r="C68" s="214"/>
      <c r="D68" s="214"/>
      <c r="E68" s="214"/>
      <c r="F68" s="214"/>
      <c r="G68" s="214"/>
    </row>
    <row r="69" spans="1:7" ht="15">
      <c r="A69" s="58" t="s">
        <v>233</v>
      </c>
      <c r="B69" s="214"/>
      <c r="C69" s="214"/>
      <c r="D69" s="214"/>
      <c r="E69" s="214"/>
      <c r="F69" s="214"/>
      <c r="G69" s="214"/>
    </row>
    <row r="70" spans="1:7" ht="25.5">
      <c r="A70" s="79" t="s">
        <v>234</v>
      </c>
      <c r="B70" s="212">
        <v>0</v>
      </c>
      <c r="C70" s="212">
        <v>60840783.5</v>
      </c>
      <c r="D70" s="212">
        <f t="shared" ref="D70:D71" si="20">B70+C70</f>
        <v>60840783.5</v>
      </c>
      <c r="E70" s="212">
        <v>0</v>
      </c>
      <c r="F70" s="212">
        <v>0</v>
      </c>
      <c r="G70" s="212">
        <f t="shared" ref="G70:G71" si="21">F70-B70</f>
        <v>0</v>
      </c>
    </row>
    <row r="71" spans="1:7" ht="25.5">
      <c r="A71" s="79" t="s">
        <v>235</v>
      </c>
      <c r="B71" s="212">
        <v>0</v>
      </c>
      <c r="C71" s="212">
        <v>79360194.469999999</v>
      </c>
      <c r="D71" s="212">
        <f t="shared" si="20"/>
        <v>79360194.469999999</v>
      </c>
      <c r="E71" s="212">
        <v>0</v>
      </c>
      <c r="F71" s="212">
        <v>0</v>
      </c>
      <c r="G71" s="212">
        <f t="shared" si="21"/>
        <v>0</v>
      </c>
    </row>
    <row r="72" spans="1:7" ht="15">
      <c r="A72" s="61" t="s">
        <v>236</v>
      </c>
      <c r="B72" s="215">
        <f>B70+B71</f>
        <v>0</v>
      </c>
      <c r="C72" s="215">
        <f t="shared" ref="C72:G72" si="22">C70+C71</f>
        <v>140200977.97</v>
      </c>
      <c r="D72" s="215">
        <f t="shared" si="22"/>
        <v>140200977.97</v>
      </c>
      <c r="E72" s="215">
        <f t="shared" si="22"/>
        <v>0</v>
      </c>
      <c r="F72" s="215">
        <f t="shared" si="22"/>
        <v>0</v>
      </c>
      <c r="G72" s="215">
        <f t="shared" si="22"/>
        <v>0</v>
      </c>
    </row>
    <row r="73" spans="1:7">
      <c r="A73" s="67"/>
      <c r="B73" s="74"/>
      <c r="C73" s="74"/>
      <c r="D73" s="74"/>
      <c r="E73" s="74"/>
      <c r="F73" s="74"/>
      <c r="G73" s="74"/>
    </row>
  </sheetData>
  <mergeCells count="2">
    <mergeCell ref="A1:G1"/>
    <mergeCell ref="B2:F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B11" sqref="B11"/>
    </sheetView>
  </sheetViews>
  <sheetFormatPr baseColWidth="10" defaultRowHeight="12.75"/>
  <cols>
    <col min="1" max="1" width="84.1640625" style="28" customWidth="1"/>
    <col min="2" max="5" width="24.5" style="28" customWidth="1"/>
    <col min="6" max="6" width="24.33203125" style="28" customWidth="1"/>
    <col min="7" max="7" width="24.5" style="28" customWidth="1"/>
    <col min="8" max="16384" width="12" style="28"/>
  </cols>
  <sheetData>
    <row r="1" spans="1:8" ht="48.75" customHeight="1">
      <c r="A1" s="144" t="s">
        <v>574</v>
      </c>
      <c r="B1" s="145"/>
      <c r="C1" s="145"/>
      <c r="D1" s="145"/>
      <c r="E1" s="145"/>
      <c r="F1" s="145"/>
      <c r="G1" s="145"/>
    </row>
    <row r="2" spans="1:8" ht="15">
      <c r="A2" s="146" t="s">
        <v>575</v>
      </c>
      <c r="B2" s="146"/>
      <c r="C2" s="146"/>
      <c r="D2" s="146"/>
      <c r="E2" s="146"/>
      <c r="F2" s="146"/>
      <c r="G2" s="146"/>
    </row>
    <row r="3" spans="1:8" ht="15">
      <c r="A3" s="147" t="s">
        <v>576</v>
      </c>
      <c r="B3" s="147"/>
      <c r="C3" s="147"/>
      <c r="D3" s="147"/>
      <c r="E3" s="147"/>
      <c r="F3" s="147"/>
      <c r="G3" s="147"/>
    </row>
    <row r="4" spans="1:8" ht="15">
      <c r="A4" s="147" t="s">
        <v>577</v>
      </c>
      <c r="B4" s="147"/>
      <c r="C4" s="147"/>
      <c r="D4" s="147"/>
      <c r="E4" s="147"/>
      <c r="F4" s="147"/>
      <c r="G4" s="147"/>
    </row>
    <row r="5" spans="1:8" ht="15">
      <c r="A5" s="148" t="s">
        <v>613</v>
      </c>
      <c r="B5" s="148"/>
      <c r="C5" s="148"/>
      <c r="D5" s="148"/>
      <c r="E5" s="148"/>
      <c r="F5" s="148"/>
      <c r="G5" s="148"/>
    </row>
    <row r="6" spans="1:8" ht="15">
      <c r="A6" s="149" t="s">
        <v>578</v>
      </c>
      <c r="B6" s="149"/>
      <c r="C6" s="149"/>
      <c r="D6" s="149"/>
      <c r="E6" s="149"/>
      <c r="F6" s="149"/>
      <c r="G6" s="149"/>
    </row>
    <row r="7" spans="1:8" ht="15">
      <c r="A7" s="142" t="s">
        <v>0</v>
      </c>
      <c r="B7" s="142" t="s">
        <v>269</v>
      </c>
      <c r="C7" s="142"/>
      <c r="D7" s="142"/>
      <c r="E7" s="142"/>
      <c r="F7" s="142"/>
      <c r="G7" s="143" t="s">
        <v>274</v>
      </c>
    </row>
    <row r="8" spans="1:8" ht="30">
      <c r="A8" s="142"/>
      <c r="B8" s="57" t="s">
        <v>270</v>
      </c>
      <c r="C8" s="57" t="s">
        <v>271</v>
      </c>
      <c r="D8" s="57" t="s">
        <v>272</v>
      </c>
      <c r="E8" s="57" t="s">
        <v>172</v>
      </c>
      <c r="F8" s="57" t="s">
        <v>273</v>
      </c>
      <c r="G8" s="142"/>
    </row>
    <row r="9" spans="1:8" ht="15">
      <c r="A9" s="80" t="s">
        <v>275</v>
      </c>
      <c r="B9" s="81">
        <f>B10+B18+B189+B28+B38+B48+B58+B62+B71+B75</f>
        <v>557546648.26999998</v>
      </c>
      <c r="C9" s="81">
        <f t="shared" ref="C9:G9" si="0">C10+C18+C189+C28+C38+C48+C58+C62+C71+C75</f>
        <v>104486475.23</v>
      </c>
      <c r="D9" s="81">
        <f t="shared" si="0"/>
        <v>662033123.5</v>
      </c>
      <c r="E9" s="81">
        <f t="shared" si="0"/>
        <v>103783605.53</v>
      </c>
      <c r="F9" s="81">
        <f t="shared" si="0"/>
        <v>101689359</v>
      </c>
      <c r="G9" s="81">
        <f t="shared" si="0"/>
        <v>558249517.96999991</v>
      </c>
    </row>
    <row r="10" spans="1:8">
      <c r="A10" s="82" t="s">
        <v>276</v>
      </c>
      <c r="B10" s="83">
        <f>SUM(B11:B17)</f>
        <v>279197273.35000002</v>
      </c>
      <c r="C10" s="83">
        <f t="shared" ref="C10:G10" si="1">SUM(C11:C17)</f>
        <v>5500000</v>
      </c>
      <c r="D10" s="83">
        <f t="shared" si="1"/>
        <v>284697273.34999996</v>
      </c>
      <c r="E10" s="83">
        <f t="shared" si="1"/>
        <v>55703982.370000005</v>
      </c>
      <c r="F10" s="83">
        <f t="shared" si="1"/>
        <v>55703982.370000005</v>
      </c>
      <c r="G10" s="83">
        <f t="shared" si="1"/>
        <v>228993290.97999999</v>
      </c>
    </row>
    <row r="11" spans="1:8" ht="15">
      <c r="A11" s="84" t="s">
        <v>278</v>
      </c>
      <c r="B11" s="216">
        <v>161095700.06</v>
      </c>
      <c r="C11" s="216">
        <v>-850000</v>
      </c>
      <c r="D11" s="83">
        <f>B11+C11</f>
        <v>160245700.06</v>
      </c>
      <c r="E11" s="216">
        <v>35221365.840000004</v>
      </c>
      <c r="F11" s="216">
        <v>35221365.840000004</v>
      </c>
      <c r="G11" s="83">
        <f>D11-E11</f>
        <v>125024334.22</v>
      </c>
      <c r="H11" s="93" t="s">
        <v>277</v>
      </c>
    </row>
    <row r="12" spans="1:8" ht="15">
      <c r="A12" s="84" t="s">
        <v>280</v>
      </c>
      <c r="B12" s="216">
        <v>3729234.01</v>
      </c>
      <c r="C12" s="216">
        <v>0</v>
      </c>
      <c r="D12" s="83">
        <f t="shared" ref="D12:D17" si="2">B12+C12</f>
        <v>3729234.01</v>
      </c>
      <c r="E12" s="216">
        <v>863842.33</v>
      </c>
      <c r="F12" s="216">
        <v>863842.33</v>
      </c>
      <c r="G12" s="83">
        <f t="shared" ref="G12:G17" si="3">D12-E12</f>
        <v>2865391.6799999997</v>
      </c>
      <c r="H12" s="93" t="s">
        <v>279</v>
      </c>
    </row>
    <row r="13" spans="1:8" ht="15">
      <c r="A13" s="84" t="s">
        <v>282</v>
      </c>
      <c r="B13" s="216">
        <v>28689709.739999998</v>
      </c>
      <c r="C13" s="216">
        <v>3635469.74</v>
      </c>
      <c r="D13" s="83">
        <f t="shared" si="2"/>
        <v>32325179.479999997</v>
      </c>
      <c r="E13" s="216">
        <v>6927541.6399999997</v>
      </c>
      <c r="F13" s="216">
        <v>6927541.6399999997</v>
      </c>
      <c r="G13" s="83">
        <f t="shared" si="3"/>
        <v>25397637.839999996</v>
      </c>
      <c r="H13" s="93" t="s">
        <v>281</v>
      </c>
    </row>
    <row r="14" spans="1:8" ht="15">
      <c r="A14" s="84" t="s">
        <v>284</v>
      </c>
      <c r="B14" s="216">
        <v>62483899.359999999</v>
      </c>
      <c r="C14" s="216">
        <v>0</v>
      </c>
      <c r="D14" s="83">
        <f t="shared" si="2"/>
        <v>62483899.359999999</v>
      </c>
      <c r="E14" s="216">
        <v>7790156.0899999999</v>
      </c>
      <c r="F14" s="216">
        <v>7790156.0899999999</v>
      </c>
      <c r="G14" s="83">
        <f t="shared" si="3"/>
        <v>54693743.269999996</v>
      </c>
      <c r="H14" s="93" t="s">
        <v>283</v>
      </c>
    </row>
    <row r="15" spans="1:8" ht="15">
      <c r="A15" s="84" t="s">
        <v>286</v>
      </c>
      <c r="B15" s="216">
        <v>21683730.18</v>
      </c>
      <c r="C15" s="216">
        <v>2950000</v>
      </c>
      <c r="D15" s="83">
        <f t="shared" si="2"/>
        <v>24633730.18</v>
      </c>
      <c r="E15" s="216">
        <v>4901076.47</v>
      </c>
      <c r="F15" s="216">
        <v>4901076.47</v>
      </c>
      <c r="G15" s="83">
        <f t="shared" si="3"/>
        <v>19732653.710000001</v>
      </c>
      <c r="H15" s="93" t="s">
        <v>285</v>
      </c>
    </row>
    <row r="16" spans="1:8" ht="15">
      <c r="A16" s="84" t="s">
        <v>288</v>
      </c>
      <c r="B16" s="216">
        <v>1515000</v>
      </c>
      <c r="C16" s="216">
        <v>-235469.74</v>
      </c>
      <c r="D16" s="83">
        <f t="shared" si="2"/>
        <v>1279530.26</v>
      </c>
      <c r="E16" s="216">
        <v>0</v>
      </c>
      <c r="F16" s="216">
        <v>0</v>
      </c>
      <c r="G16" s="83">
        <f t="shared" si="3"/>
        <v>1279530.26</v>
      </c>
      <c r="H16" s="93" t="s">
        <v>287</v>
      </c>
    </row>
    <row r="17" spans="1:8">
      <c r="A17" s="84" t="s">
        <v>290</v>
      </c>
      <c r="B17" s="83"/>
      <c r="C17" s="83"/>
      <c r="D17" s="83">
        <f t="shared" si="2"/>
        <v>0</v>
      </c>
      <c r="E17" s="83"/>
      <c r="F17" s="83"/>
      <c r="G17" s="83">
        <f t="shared" si="3"/>
        <v>0</v>
      </c>
      <c r="H17" s="93" t="s">
        <v>289</v>
      </c>
    </row>
    <row r="18" spans="1:8">
      <c r="A18" s="82" t="s">
        <v>291</v>
      </c>
      <c r="B18" s="83">
        <f>SUM(B19:B27)</f>
        <v>32987039.990000002</v>
      </c>
      <c r="C18" s="83">
        <f t="shared" ref="C18:G18" si="4">SUM(C19:C27)</f>
        <v>2677920.14</v>
      </c>
      <c r="D18" s="83">
        <f t="shared" si="4"/>
        <v>35664960.130000003</v>
      </c>
      <c r="E18" s="83">
        <f t="shared" si="4"/>
        <v>4859360.1499999994</v>
      </c>
      <c r="F18" s="83">
        <f t="shared" si="4"/>
        <v>3453905.6500000004</v>
      </c>
      <c r="G18" s="83">
        <f t="shared" si="4"/>
        <v>30805599.98</v>
      </c>
    </row>
    <row r="19" spans="1:8" ht="15">
      <c r="A19" s="84" t="s">
        <v>293</v>
      </c>
      <c r="B19" s="216">
        <v>6317000</v>
      </c>
      <c r="C19" s="216">
        <v>1134920.1399999999</v>
      </c>
      <c r="D19" s="83">
        <f t="shared" ref="D19:D27" si="5">B19+C19</f>
        <v>7451920.1399999997</v>
      </c>
      <c r="E19" s="216">
        <v>2057628.42</v>
      </c>
      <c r="F19" s="216">
        <v>747367.15</v>
      </c>
      <c r="G19" s="83">
        <f t="shared" ref="G19:G27" si="6">D19-E19</f>
        <v>5394291.7199999997</v>
      </c>
      <c r="H19" s="93" t="s">
        <v>292</v>
      </c>
    </row>
    <row r="20" spans="1:8" ht="15">
      <c r="A20" s="84" t="s">
        <v>295</v>
      </c>
      <c r="B20" s="216">
        <v>1457500</v>
      </c>
      <c r="C20" s="216">
        <v>357420</v>
      </c>
      <c r="D20" s="83">
        <f t="shared" si="5"/>
        <v>1814920</v>
      </c>
      <c r="E20" s="216">
        <v>504691.51</v>
      </c>
      <c r="F20" s="216">
        <v>469636.01</v>
      </c>
      <c r="G20" s="83">
        <f t="shared" si="6"/>
        <v>1310228.49</v>
      </c>
      <c r="H20" s="93" t="s">
        <v>294</v>
      </c>
    </row>
    <row r="21" spans="1:8" ht="15">
      <c r="A21" s="84" t="s">
        <v>297</v>
      </c>
      <c r="B21" s="216">
        <v>57500</v>
      </c>
      <c r="C21" s="216">
        <v>0</v>
      </c>
      <c r="D21" s="83">
        <f t="shared" si="5"/>
        <v>57500</v>
      </c>
      <c r="E21" s="216">
        <v>0</v>
      </c>
      <c r="F21" s="216">
        <v>0</v>
      </c>
      <c r="G21" s="83">
        <f t="shared" si="6"/>
        <v>57500</v>
      </c>
      <c r="H21" s="93" t="s">
        <v>296</v>
      </c>
    </row>
    <row r="22" spans="1:8" ht="15">
      <c r="A22" s="84" t="s">
        <v>299</v>
      </c>
      <c r="B22" s="216">
        <v>12723840</v>
      </c>
      <c r="C22" s="216">
        <v>682347.38</v>
      </c>
      <c r="D22" s="83">
        <f t="shared" si="5"/>
        <v>13406187.380000001</v>
      </c>
      <c r="E22" s="216">
        <v>1359547.15</v>
      </c>
      <c r="F22" s="216">
        <v>1333270.1299999999</v>
      </c>
      <c r="G22" s="83">
        <f t="shared" si="6"/>
        <v>12046640.23</v>
      </c>
      <c r="H22" s="93" t="s">
        <v>298</v>
      </c>
    </row>
    <row r="23" spans="1:8" ht="15">
      <c r="A23" s="84" t="s">
        <v>301</v>
      </c>
      <c r="B23" s="216">
        <v>682300</v>
      </c>
      <c r="C23" s="216">
        <v>160000</v>
      </c>
      <c r="D23" s="83">
        <f t="shared" si="5"/>
        <v>842300</v>
      </c>
      <c r="E23" s="216">
        <v>18791.78</v>
      </c>
      <c r="F23" s="216">
        <v>17529.78</v>
      </c>
      <c r="G23" s="83">
        <f t="shared" si="6"/>
        <v>823508.22</v>
      </c>
      <c r="H23" s="93" t="s">
        <v>300</v>
      </c>
    </row>
    <row r="24" spans="1:8" ht="15">
      <c r="A24" s="84" t="s">
        <v>303</v>
      </c>
      <c r="B24" s="216">
        <v>1157500</v>
      </c>
      <c r="C24" s="216">
        <v>20000</v>
      </c>
      <c r="D24" s="83">
        <f t="shared" si="5"/>
        <v>1177500</v>
      </c>
      <c r="E24" s="216">
        <v>61120.99</v>
      </c>
      <c r="F24" s="216">
        <v>53840.24</v>
      </c>
      <c r="G24" s="83">
        <f t="shared" si="6"/>
        <v>1116379.01</v>
      </c>
      <c r="H24" s="93" t="s">
        <v>302</v>
      </c>
    </row>
    <row r="25" spans="1:8" ht="15">
      <c r="A25" s="84" t="s">
        <v>305</v>
      </c>
      <c r="B25" s="216">
        <v>6308900</v>
      </c>
      <c r="C25" s="216">
        <v>204500</v>
      </c>
      <c r="D25" s="83">
        <f t="shared" si="5"/>
        <v>6513400</v>
      </c>
      <c r="E25" s="216">
        <v>118042.35</v>
      </c>
      <c r="F25" s="216">
        <v>118042.35</v>
      </c>
      <c r="G25" s="83">
        <f t="shared" si="6"/>
        <v>6395357.6500000004</v>
      </c>
      <c r="H25" s="93" t="s">
        <v>304</v>
      </c>
    </row>
    <row r="26" spans="1:8">
      <c r="A26" s="84" t="s">
        <v>307</v>
      </c>
      <c r="B26" s="83"/>
      <c r="C26" s="83"/>
      <c r="D26" s="83">
        <f t="shared" si="5"/>
        <v>0</v>
      </c>
      <c r="E26" s="83"/>
      <c r="F26" s="83"/>
      <c r="G26" s="83">
        <f t="shared" si="6"/>
        <v>0</v>
      </c>
      <c r="H26" s="93" t="s">
        <v>306</v>
      </c>
    </row>
    <row r="27" spans="1:8" ht="15">
      <c r="A27" s="84" t="s">
        <v>309</v>
      </c>
      <c r="B27" s="216">
        <v>4282499.99</v>
      </c>
      <c r="C27" s="216">
        <v>118732.62</v>
      </c>
      <c r="D27" s="83">
        <f t="shared" si="5"/>
        <v>4401232.6100000003</v>
      </c>
      <c r="E27" s="216">
        <v>739537.95</v>
      </c>
      <c r="F27" s="216">
        <v>714219.99</v>
      </c>
      <c r="G27" s="83">
        <f t="shared" si="6"/>
        <v>3661694.66</v>
      </c>
      <c r="H27" s="93" t="s">
        <v>308</v>
      </c>
    </row>
    <row r="28" spans="1:8">
      <c r="A28" s="82" t="s">
        <v>310</v>
      </c>
      <c r="B28" s="83">
        <f>SUM(B29:B37)</f>
        <v>121314152.28999999</v>
      </c>
      <c r="C28" s="83">
        <f t="shared" ref="C28:G28" si="7">SUM(C29:C37)</f>
        <v>50171755.300000004</v>
      </c>
      <c r="D28" s="83">
        <f t="shared" si="7"/>
        <v>171485907.58999997</v>
      </c>
      <c r="E28" s="83">
        <f t="shared" si="7"/>
        <v>20916871.75</v>
      </c>
      <c r="F28" s="83">
        <f t="shared" si="7"/>
        <v>20244291.740000002</v>
      </c>
      <c r="G28" s="83">
        <f t="shared" si="7"/>
        <v>150569035.83999997</v>
      </c>
    </row>
    <row r="29" spans="1:8" ht="15">
      <c r="A29" s="84" t="s">
        <v>312</v>
      </c>
      <c r="B29" s="216">
        <v>3163235</v>
      </c>
      <c r="C29" s="216">
        <v>1550000</v>
      </c>
      <c r="D29" s="83">
        <f t="shared" ref="D29:D82" si="8">B29+C29</f>
        <v>4713235</v>
      </c>
      <c r="E29" s="216">
        <v>822834.65</v>
      </c>
      <c r="F29" s="216">
        <v>639439.69999999995</v>
      </c>
      <c r="G29" s="83">
        <f t="shared" ref="G29:G37" si="9">D29-E29</f>
        <v>3890400.35</v>
      </c>
      <c r="H29" s="93" t="s">
        <v>311</v>
      </c>
    </row>
    <row r="30" spans="1:8" ht="15">
      <c r="A30" s="84" t="s">
        <v>314</v>
      </c>
      <c r="B30" s="216">
        <v>31292000</v>
      </c>
      <c r="C30" s="216">
        <v>1062700</v>
      </c>
      <c r="D30" s="83">
        <f t="shared" si="8"/>
        <v>32354700</v>
      </c>
      <c r="E30" s="216">
        <v>8843595.4499999993</v>
      </c>
      <c r="F30" s="216">
        <v>8652474.7799999993</v>
      </c>
      <c r="G30" s="83">
        <f t="shared" si="9"/>
        <v>23511104.550000001</v>
      </c>
      <c r="H30" s="93" t="s">
        <v>313</v>
      </c>
    </row>
    <row r="31" spans="1:8" ht="15">
      <c r="A31" s="84" t="s">
        <v>316</v>
      </c>
      <c r="B31" s="216">
        <v>25084260</v>
      </c>
      <c r="C31" s="216">
        <v>35950797.100000001</v>
      </c>
      <c r="D31" s="83">
        <f t="shared" si="8"/>
        <v>61035057.100000001</v>
      </c>
      <c r="E31" s="216">
        <v>6127775.4500000002</v>
      </c>
      <c r="F31" s="216">
        <v>6076665.4500000002</v>
      </c>
      <c r="G31" s="83">
        <f t="shared" si="9"/>
        <v>54907281.649999999</v>
      </c>
      <c r="H31" s="93" t="s">
        <v>315</v>
      </c>
    </row>
    <row r="32" spans="1:8" ht="15">
      <c r="A32" s="84" t="s">
        <v>318</v>
      </c>
      <c r="B32" s="216">
        <v>4374900</v>
      </c>
      <c r="C32" s="216">
        <v>0</v>
      </c>
      <c r="D32" s="83">
        <f t="shared" si="8"/>
        <v>4374900</v>
      </c>
      <c r="E32" s="216">
        <v>595791.15</v>
      </c>
      <c r="F32" s="216">
        <v>595791.15</v>
      </c>
      <c r="G32" s="83">
        <f t="shared" si="9"/>
        <v>3779108.85</v>
      </c>
      <c r="H32" s="93" t="s">
        <v>317</v>
      </c>
    </row>
    <row r="33" spans="1:8" ht="15">
      <c r="A33" s="84" t="s">
        <v>320</v>
      </c>
      <c r="B33" s="216">
        <v>15176640</v>
      </c>
      <c r="C33" s="216">
        <v>693812</v>
      </c>
      <c r="D33" s="83">
        <f t="shared" si="8"/>
        <v>15870452</v>
      </c>
      <c r="E33" s="216">
        <v>871779.78</v>
      </c>
      <c r="F33" s="216">
        <v>653934.09</v>
      </c>
      <c r="G33" s="83">
        <f t="shared" si="9"/>
        <v>14998672.220000001</v>
      </c>
      <c r="H33" s="93" t="s">
        <v>319</v>
      </c>
    </row>
    <row r="34" spans="1:8" ht="15">
      <c r="A34" s="84" t="s">
        <v>322</v>
      </c>
      <c r="B34" s="216">
        <v>7050100</v>
      </c>
      <c r="C34" s="216">
        <v>3775000</v>
      </c>
      <c r="D34" s="83">
        <f t="shared" si="8"/>
        <v>10825100</v>
      </c>
      <c r="E34" s="216">
        <v>868519.29</v>
      </c>
      <c r="F34" s="216">
        <v>860318.09</v>
      </c>
      <c r="G34" s="83">
        <f t="shared" si="9"/>
        <v>9956580.7100000009</v>
      </c>
      <c r="H34" s="93" t="s">
        <v>321</v>
      </c>
    </row>
    <row r="35" spans="1:8" ht="15">
      <c r="A35" s="84" t="s">
        <v>324</v>
      </c>
      <c r="B35" s="216">
        <v>1513816</v>
      </c>
      <c r="C35" s="216">
        <v>538800</v>
      </c>
      <c r="D35" s="83">
        <f t="shared" si="8"/>
        <v>2052616</v>
      </c>
      <c r="E35" s="216">
        <v>57734.720000000001</v>
      </c>
      <c r="F35" s="216">
        <v>57734.720000000001</v>
      </c>
      <c r="G35" s="83">
        <f t="shared" si="9"/>
        <v>1994881.28</v>
      </c>
      <c r="H35" s="93" t="s">
        <v>323</v>
      </c>
    </row>
    <row r="36" spans="1:8" ht="15">
      <c r="A36" s="84" t="s">
        <v>326</v>
      </c>
      <c r="B36" s="216">
        <v>8755000</v>
      </c>
      <c r="C36" s="216">
        <v>5590646.2000000002</v>
      </c>
      <c r="D36" s="83">
        <f t="shared" si="8"/>
        <v>14345646.199999999</v>
      </c>
      <c r="E36" s="216">
        <v>2132046.8199999998</v>
      </c>
      <c r="F36" s="216">
        <v>2111139.3199999998</v>
      </c>
      <c r="G36" s="83">
        <f t="shared" si="9"/>
        <v>12213599.379999999</v>
      </c>
      <c r="H36" s="93" t="s">
        <v>325</v>
      </c>
    </row>
    <row r="37" spans="1:8" ht="15">
      <c r="A37" s="84" t="s">
        <v>328</v>
      </c>
      <c r="B37" s="216">
        <v>24904201.289999999</v>
      </c>
      <c r="C37" s="216">
        <v>1010000</v>
      </c>
      <c r="D37" s="83">
        <f t="shared" si="8"/>
        <v>25914201.289999999</v>
      </c>
      <c r="E37" s="216">
        <v>596794.43999999994</v>
      </c>
      <c r="F37" s="216">
        <v>596794.43999999994</v>
      </c>
      <c r="G37" s="83">
        <f t="shared" si="9"/>
        <v>25317406.849999998</v>
      </c>
      <c r="H37" s="93" t="s">
        <v>327</v>
      </c>
    </row>
    <row r="38" spans="1:8">
      <c r="A38" s="82" t="s">
        <v>329</v>
      </c>
      <c r="B38" s="83">
        <f>SUM(B39:B47)</f>
        <v>62009703.350000001</v>
      </c>
      <c r="C38" s="83">
        <f t="shared" ref="C38:G38" si="10">SUM(C39:C47)</f>
        <v>5346461.76</v>
      </c>
      <c r="D38" s="83">
        <f t="shared" si="10"/>
        <v>67356165.110000014</v>
      </c>
      <c r="E38" s="83">
        <f t="shared" si="10"/>
        <v>14386208.469999999</v>
      </c>
      <c r="F38" s="83">
        <f t="shared" si="10"/>
        <v>14369996.449999999</v>
      </c>
      <c r="G38" s="83">
        <f t="shared" si="10"/>
        <v>52969956.640000001</v>
      </c>
    </row>
    <row r="39" spans="1:8" ht="15">
      <c r="A39" s="84" t="s">
        <v>331</v>
      </c>
      <c r="B39" s="216">
        <v>0</v>
      </c>
      <c r="C39" s="216">
        <v>1601309.52</v>
      </c>
      <c r="D39" s="83">
        <f t="shared" si="8"/>
        <v>1601309.52</v>
      </c>
      <c r="E39" s="216">
        <v>601309.52</v>
      </c>
      <c r="F39" s="216">
        <v>601309.52</v>
      </c>
      <c r="G39" s="83">
        <f t="shared" ref="G39:G47" si="11">D39-E39</f>
        <v>1000000</v>
      </c>
      <c r="H39" s="93" t="s">
        <v>330</v>
      </c>
    </row>
    <row r="40" spans="1:8" ht="15">
      <c r="A40" s="84" t="s">
        <v>333</v>
      </c>
      <c r="B40" s="216">
        <v>42701123.350000001</v>
      </c>
      <c r="C40" s="216">
        <v>0</v>
      </c>
      <c r="D40" s="83">
        <f t="shared" si="8"/>
        <v>42701123.350000001</v>
      </c>
      <c r="E40" s="216">
        <v>9017880.6400000006</v>
      </c>
      <c r="F40" s="216">
        <v>9017880.6400000006</v>
      </c>
      <c r="G40" s="83">
        <f t="shared" si="11"/>
        <v>33683242.710000001</v>
      </c>
      <c r="H40" s="93" t="s">
        <v>332</v>
      </c>
    </row>
    <row r="41" spans="1:8" ht="15">
      <c r="A41" s="84" t="s">
        <v>335</v>
      </c>
      <c r="B41" s="216">
        <v>4880000</v>
      </c>
      <c r="C41" s="216">
        <v>-1157519.76</v>
      </c>
      <c r="D41" s="83">
        <f t="shared" si="8"/>
        <v>3722480.24</v>
      </c>
      <c r="E41" s="216">
        <v>0</v>
      </c>
      <c r="F41" s="216">
        <v>0</v>
      </c>
      <c r="G41" s="83">
        <f t="shared" si="11"/>
        <v>3722480.24</v>
      </c>
      <c r="H41" s="93" t="s">
        <v>334</v>
      </c>
    </row>
    <row r="42" spans="1:8" ht="15">
      <c r="A42" s="84" t="s">
        <v>337</v>
      </c>
      <c r="B42" s="216">
        <v>14428580</v>
      </c>
      <c r="C42" s="216">
        <v>4902672</v>
      </c>
      <c r="D42" s="83">
        <f t="shared" si="8"/>
        <v>19331252</v>
      </c>
      <c r="E42" s="216">
        <v>4767018.3099999996</v>
      </c>
      <c r="F42" s="216">
        <v>4750806.29</v>
      </c>
      <c r="G42" s="83">
        <f t="shared" si="11"/>
        <v>14564233.690000001</v>
      </c>
      <c r="H42" s="93" t="s">
        <v>336</v>
      </c>
    </row>
    <row r="43" spans="1:8">
      <c r="A43" s="84" t="s">
        <v>339</v>
      </c>
      <c r="B43" s="83"/>
      <c r="C43" s="83"/>
      <c r="D43" s="83">
        <f t="shared" si="8"/>
        <v>0</v>
      </c>
      <c r="E43" s="83"/>
      <c r="F43" s="83"/>
      <c r="G43" s="83">
        <f t="shared" si="11"/>
        <v>0</v>
      </c>
      <c r="H43" s="93" t="s">
        <v>338</v>
      </c>
    </row>
    <row r="44" spans="1:8">
      <c r="A44" s="84" t="s">
        <v>341</v>
      </c>
      <c r="B44" s="83"/>
      <c r="C44" s="83"/>
      <c r="D44" s="83">
        <f t="shared" si="8"/>
        <v>0</v>
      </c>
      <c r="E44" s="83"/>
      <c r="F44" s="83"/>
      <c r="G44" s="83">
        <f t="shared" si="11"/>
        <v>0</v>
      </c>
      <c r="H44" s="93" t="s">
        <v>340</v>
      </c>
    </row>
    <row r="45" spans="1:8">
      <c r="A45" s="84" t="s">
        <v>342</v>
      </c>
      <c r="B45" s="83"/>
      <c r="C45" s="83"/>
      <c r="D45" s="83">
        <f t="shared" si="8"/>
        <v>0</v>
      </c>
      <c r="E45" s="83"/>
      <c r="F45" s="83"/>
      <c r="G45" s="83">
        <f t="shared" si="11"/>
        <v>0</v>
      </c>
      <c r="H45" s="94"/>
    </row>
    <row r="46" spans="1:8">
      <c r="A46" s="84" t="s">
        <v>343</v>
      </c>
      <c r="B46" s="83"/>
      <c r="C46" s="83"/>
      <c r="D46" s="83">
        <f t="shared" si="8"/>
        <v>0</v>
      </c>
      <c r="E46" s="83"/>
      <c r="F46" s="83"/>
      <c r="G46" s="83">
        <f t="shared" si="11"/>
        <v>0</v>
      </c>
      <c r="H46" s="94"/>
    </row>
    <row r="47" spans="1:8">
      <c r="A47" s="84" t="s">
        <v>345</v>
      </c>
      <c r="B47" s="83"/>
      <c r="C47" s="83"/>
      <c r="D47" s="83">
        <f t="shared" si="8"/>
        <v>0</v>
      </c>
      <c r="E47" s="83"/>
      <c r="F47" s="83"/>
      <c r="G47" s="83">
        <f t="shared" si="11"/>
        <v>0</v>
      </c>
      <c r="H47" s="93" t="s">
        <v>344</v>
      </c>
    </row>
    <row r="48" spans="1:8">
      <c r="A48" s="82" t="s">
        <v>346</v>
      </c>
      <c r="B48" s="83">
        <f>SUM(B49:B57)</f>
        <v>18140900</v>
      </c>
      <c r="C48" s="83">
        <f t="shared" ref="C48:G48" si="12">SUM(C49:C57)</f>
        <v>3334399.76</v>
      </c>
      <c r="D48" s="83">
        <f t="shared" si="12"/>
        <v>21475299.759999998</v>
      </c>
      <c r="E48" s="83">
        <f t="shared" si="12"/>
        <v>1809600</v>
      </c>
      <c r="F48" s="83">
        <f t="shared" si="12"/>
        <v>1809600</v>
      </c>
      <c r="G48" s="83">
        <f t="shared" si="12"/>
        <v>19665699.759999998</v>
      </c>
    </row>
    <row r="49" spans="1:8" ht="15">
      <c r="A49" s="84" t="s">
        <v>348</v>
      </c>
      <c r="B49" s="216">
        <v>2173400</v>
      </c>
      <c r="C49" s="216">
        <v>1245000</v>
      </c>
      <c r="D49" s="83">
        <f t="shared" si="8"/>
        <v>3418400</v>
      </c>
      <c r="E49" s="216">
        <v>0</v>
      </c>
      <c r="F49" s="216">
        <v>0</v>
      </c>
      <c r="G49" s="83">
        <f t="shared" ref="G49:G57" si="13">D49-E49</f>
        <v>3418400</v>
      </c>
      <c r="H49" s="93" t="s">
        <v>347</v>
      </c>
    </row>
    <row r="50" spans="1:8" ht="15">
      <c r="A50" s="84" t="s">
        <v>350</v>
      </c>
      <c r="B50" s="216">
        <v>270000</v>
      </c>
      <c r="C50" s="216">
        <v>15000</v>
      </c>
      <c r="D50" s="83">
        <f t="shared" si="8"/>
        <v>285000</v>
      </c>
      <c r="E50" s="216">
        <v>0</v>
      </c>
      <c r="F50" s="216">
        <v>0</v>
      </c>
      <c r="G50" s="83">
        <f t="shared" si="13"/>
        <v>285000</v>
      </c>
      <c r="H50" s="93" t="s">
        <v>349</v>
      </c>
    </row>
    <row r="51" spans="1:8" ht="15">
      <c r="A51" s="84" t="s">
        <v>352</v>
      </c>
      <c r="B51" s="216">
        <v>125000</v>
      </c>
      <c r="C51" s="216">
        <v>0</v>
      </c>
      <c r="D51" s="83">
        <f t="shared" si="8"/>
        <v>125000</v>
      </c>
      <c r="E51" s="216">
        <v>0</v>
      </c>
      <c r="F51" s="216">
        <v>0</v>
      </c>
      <c r="G51" s="83">
        <f t="shared" si="13"/>
        <v>125000</v>
      </c>
      <c r="H51" s="93" t="s">
        <v>351</v>
      </c>
    </row>
    <row r="52" spans="1:8" ht="15">
      <c r="A52" s="84" t="s">
        <v>354</v>
      </c>
      <c r="B52" s="216">
        <v>7429000</v>
      </c>
      <c r="C52" s="216">
        <v>364799.76</v>
      </c>
      <c r="D52" s="83">
        <f t="shared" si="8"/>
        <v>7793799.7599999998</v>
      </c>
      <c r="E52" s="216">
        <v>0</v>
      </c>
      <c r="F52" s="216">
        <v>0</v>
      </c>
      <c r="G52" s="83">
        <f t="shared" si="13"/>
        <v>7793799.7599999998</v>
      </c>
      <c r="H52" s="93" t="s">
        <v>353</v>
      </c>
    </row>
    <row r="53" spans="1:8">
      <c r="A53" s="84" t="s">
        <v>356</v>
      </c>
      <c r="B53" s="83"/>
      <c r="C53" s="83"/>
      <c r="D53" s="83">
        <f t="shared" si="8"/>
        <v>0</v>
      </c>
      <c r="E53" s="83"/>
      <c r="F53" s="83"/>
      <c r="G53" s="83">
        <f t="shared" si="13"/>
        <v>0</v>
      </c>
      <c r="H53" s="93" t="s">
        <v>355</v>
      </c>
    </row>
    <row r="54" spans="1:8" ht="15">
      <c r="A54" s="84" t="s">
        <v>358</v>
      </c>
      <c r="B54" s="216">
        <v>4813500</v>
      </c>
      <c r="C54" s="216">
        <v>-100000</v>
      </c>
      <c r="D54" s="83">
        <f t="shared" si="8"/>
        <v>4713500</v>
      </c>
      <c r="E54" s="216">
        <v>0</v>
      </c>
      <c r="F54" s="216">
        <v>0</v>
      </c>
      <c r="G54" s="83">
        <f t="shared" si="13"/>
        <v>4713500</v>
      </c>
      <c r="H54" s="93" t="s">
        <v>357</v>
      </c>
    </row>
    <row r="55" spans="1:8">
      <c r="A55" s="84" t="s">
        <v>360</v>
      </c>
      <c r="B55" s="83"/>
      <c r="C55" s="83"/>
      <c r="D55" s="83">
        <f t="shared" si="8"/>
        <v>0</v>
      </c>
      <c r="E55" s="83"/>
      <c r="F55" s="83"/>
      <c r="G55" s="83">
        <f t="shared" si="13"/>
        <v>0</v>
      </c>
      <c r="H55" s="93" t="s">
        <v>359</v>
      </c>
    </row>
    <row r="56" spans="1:8" ht="15">
      <c r="A56" s="84" t="s">
        <v>362</v>
      </c>
      <c r="B56" s="216">
        <v>2080000</v>
      </c>
      <c r="C56" s="216">
        <v>0</v>
      </c>
      <c r="D56" s="83">
        <f t="shared" si="8"/>
        <v>2080000</v>
      </c>
      <c r="E56" s="216">
        <v>0</v>
      </c>
      <c r="F56" s="216">
        <v>0</v>
      </c>
      <c r="G56" s="83">
        <f t="shared" si="13"/>
        <v>2080000</v>
      </c>
      <c r="H56" s="93" t="s">
        <v>361</v>
      </c>
    </row>
    <row r="57" spans="1:8" ht="15">
      <c r="A57" s="84" t="s">
        <v>364</v>
      </c>
      <c r="B57" s="216">
        <v>1250000</v>
      </c>
      <c r="C57" s="216">
        <v>1809600</v>
      </c>
      <c r="D57" s="83">
        <f t="shared" si="8"/>
        <v>3059600</v>
      </c>
      <c r="E57" s="216">
        <v>1809600</v>
      </c>
      <c r="F57" s="216">
        <v>1809600</v>
      </c>
      <c r="G57" s="83">
        <f t="shared" si="13"/>
        <v>1250000</v>
      </c>
      <c r="H57" s="93" t="s">
        <v>363</v>
      </c>
    </row>
    <row r="58" spans="1:8">
      <c r="A58" s="82" t="s">
        <v>365</v>
      </c>
      <c r="B58" s="83">
        <f>SUM(B59:B61)</f>
        <v>12500000</v>
      </c>
      <c r="C58" s="83">
        <f t="shared" ref="C58:G58" si="14">SUM(C59:C61)</f>
        <v>15649744.08</v>
      </c>
      <c r="D58" s="83">
        <f t="shared" si="14"/>
        <v>28149744.079999998</v>
      </c>
      <c r="E58" s="83">
        <f t="shared" si="14"/>
        <v>2058481.57</v>
      </c>
      <c r="F58" s="83">
        <f t="shared" si="14"/>
        <v>2058481.57</v>
      </c>
      <c r="G58" s="83">
        <f t="shared" si="14"/>
        <v>26091262.509999998</v>
      </c>
    </row>
    <row r="59" spans="1:8" ht="15">
      <c r="A59" s="84" t="s">
        <v>367</v>
      </c>
      <c r="B59" s="216">
        <v>12500000</v>
      </c>
      <c r="C59" s="216">
        <v>15649744.08</v>
      </c>
      <c r="D59" s="83">
        <f t="shared" si="8"/>
        <v>28149744.079999998</v>
      </c>
      <c r="E59" s="216">
        <v>2058481.57</v>
      </c>
      <c r="F59" s="216">
        <v>2058481.57</v>
      </c>
      <c r="G59" s="83">
        <f t="shared" ref="G59:G61" si="15">D59-E59</f>
        <v>26091262.509999998</v>
      </c>
      <c r="H59" s="93" t="s">
        <v>366</v>
      </c>
    </row>
    <row r="60" spans="1:8">
      <c r="A60" s="84" t="s">
        <v>369</v>
      </c>
      <c r="B60" s="83"/>
      <c r="C60" s="83"/>
      <c r="D60" s="83">
        <f t="shared" si="8"/>
        <v>0</v>
      </c>
      <c r="E60" s="83"/>
      <c r="F60" s="83"/>
      <c r="G60" s="83">
        <f t="shared" si="15"/>
        <v>0</v>
      </c>
      <c r="H60" s="93" t="s">
        <v>368</v>
      </c>
    </row>
    <row r="61" spans="1:8">
      <c r="A61" s="84" t="s">
        <v>371</v>
      </c>
      <c r="B61" s="83"/>
      <c r="C61" s="83"/>
      <c r="D61" s="83">
        <f t="shared" si="8"/>
        <v>0</v>
      </c>
      <c r="E61" s="83"/>
      <c r="F61" s="83"/>
      <c r="G61" s="83">
        <f t="shared" si="15"/>
        <v>0</v>
      </c>
      <c r="H61" s="93" t="s">
        <v>370</v>
      </c>
    </row>
    <row r="62" spans="1:8">
      <c r="A62" s="82" t="s">
        <v>372</v>
      </c>
      <c r="B62" s="83">
        <f>SUM(B63:B67,B69:B70)</f>
        <v>12515297.27</v>
      </c>
      <c r="C62" s="83">
        <f t="shared" ref="C62:G62" si="16">SUM(C63:C67,C69:C70)</f>
        <v>0</v>
      </c>
      <c r="D62" s="83">
        <f t="shared" si="16"/>
        <v>12515297.27</v>
      </c>
      <c r="E62" s="83">
        <f t="shared" si="16"/>
        <v>0</v>
      </c>
      <c r="F62" s="83">
        <f t="shared" si="16"/>
        <v>0</v>
      </c>
      <c r="G62" s="83">
        <f t="shared" si="16"/>
        <v>12515297.27</v>
      </c>
    </row>
    <row r="63" spans="1:8">
      <c r="A63" s="84" t="s">
        <v>374</v>
      </c>
      <c r="B63" s="83"/>
      <c r="C63" s="83"/>
      <c r="D63" s="83">
        <f t="shared" si="8"/>
        <v>0</v>
      </c>
      <c r="E63" s="83"/>
      <c r="F63" s="83"/>
      <c r="G63" s="83">
        <f t="shared" ref="G63:G70" si="17">D63-E63</f>
        <v>0</v>
      </c>
      <c r="H63" s="93" t="s">
        <v>373</v>
      </c>
    </row>
    <row r="64" spans="1:8">
      <c r="A64" s="84" t="s">
        <v>376</v>
      </c>
      <c r="B64" s="83"/>
      <c r="C64" s="83"/>
      <c r="D64" s="83">
        <f t="shared" si="8"/>
        <v>0</v>
      </c>
      <c r="E64" s="83"/>
      <c r="F64" s="83"/>
      <c r="G64" s="83">
        <f t="shared" si="17"/>
        <v>0</v>
      </c>
      <c r="H64" s="93" t="s">
        <v>375</v>
      </c>
    </row>
    <row r="65" spans="1:8">
      <c r="A65" s="84" t="s">
        <v>378</v>
      </c>
      <c r="B65" s="83"/>
      <c r="C65" s="83"/>
      <c r="D65" s="83">
        <f t="shared" si="8"/>
        <v>0</v>
      </c>
      <c r="E65" s="83"/>
      <c r="F65" s="83"/>
      <c r="G65" s="83">
        <f t="shared" si="17"/>
        <v>0</v>
      </c>
      <c r="H65" s="93" t="s">
        <v>377</v>
      </c>
    </row>
    <row r="66" spans="1:8">
      <c r="A66" s="84" t="s">
        <v>380</v>
      </c>
      <c r="B66" s="83"/>
      <c r="C66" s="83"/>
      <c r="D66" s="83">
        <f t="shared" si="8"/>
        <v>0</v>
      </c>
      <c r="E66" s="83"/>
      <c r="F66" s="83"/>
      <c r="G66" s="83">
        <f t="shared" si="17"/>
        <v>0</v>
      </c>
      <c r="H66" s="93" t="s">
        <v>379</v>
      </c>
    </row>
    <row r="67" spans="1:8">
      <c r="A67" s="84" t="s">
        <v>382</v>
      </c>
      <c r="B67" s="83"/>
      <c r="C67" s="83"/>
      <c r="D67" s="83">
        <f t="shared" si="8"/>
        <v>0</v>
      </c>
      <c r="E67" s="83"/>
      <c r="F67" s="83"/>
      <c r="G67" s="83">
        <f t="shared" si="17"/>
        <v>0</v>
      </c>
      <c r="H67" s="93" t="s">
        <v>381</v>
      </c>
    </row>
    <row r="68" spans="1:8">
      <c r="A68" s="84" t="s">
        <v>573</v>
      </c>
      <c r="B68" s="83"/>
      <c r="C68" s="83"/>
      <c r="D68" s="83">
        <f t="shared" si="8"/>
        <v>0</v>
      </c>
      <c r="E68" s="83"/>
      <c r="F68" s="83"/>
      <c r="G68" s="83">
        <f t="shared" si="17"/>
        <v>0</v>
      </c>
      <c r="H68" s="93"/>
    </row>
    <row r="69" spans="1:8">
      <c r="A69" s="84" t="s">
        <v>384</v>
      </c>
      <c r="B69" s="83"/>
      <c r="C69" s="83"/>
      <c r="D69" s="83">
        <f t="shared" si="8"/>
        <v>0</v>
      </c>
      <c r="E69" s="83"/>
      <c r="F69" s="83"/>
      <c r="G69" s="83">
        <f t="shared" si="17"/>
        <v>0</v>
      </c>
      <c r="H69" s="93" t="s">
        <v>383</v>
      </c>
    </row>
    <row r="70" spans="1:8" ht="15">
      <c r="A70" s="84" t="s">
        <v>386</v>
      </c>
      <c r="B70" s="216">
        <v>12515297.27</v>
      </c>
      <c r="C70" s="216">
        <v>0</v>
      </c>
      <c r="D70" s="83">
        <f t="shared" si="8"/>
        <v>12515297.27</v>
      </c>
      <c r="E70" s="216">
        <v>0</v>
      </c>
      <c r="F70" s="216">
        <v>0</v>
      </c>
      <c r="G70" s="83">
        <f t="shared" si="17"/>
        <v>12515297.27</v>
      </c>
      <c r="H70" s="93" t="s">
        <v>385</v>
      </c>
    </row>
    <row r="71" spans="1:8">
      <c r="A71" s="82" t="s">
        <v>387</v>
      </c>
      <c r="B71" s="83">
        <f>SUM(B72:B74)</f>
        <v>0</v>
      </c>
      <c r="C71" s="83">
        <f t="shared" ref="C71:G71" si="18">SUM(C72:C74)</f>
        <v>21806194.190000001</v>
      </c>
      <c r="D71" s="83">
        <f t="shared" si="18"/>
        <v>21806194.190000001</v>
      </c>
      <c r="E71" s="83">
        <f t="shared" si="18"/>
        <v>1303680.6399999999</v>
      </c>
      <c r="F71" s="83">
        <f t="shared" si="18"/>
        <v>1303680.6399999999</v>
      </c>
      <c r="G71" s="83">
        <f t="shared" si="18"/>
        <v>20502513.550000001</v>
      </c>
    </row>
    <row r="72" spans="1:8">
      <c r="A72" s="84" t="s">
        <v>389</v>
      </c>
      <c r="B72" s="83"/>
      <c r="C72" s="83"/>
      <c r="D72" s="83">
        <f t="shared" si="8"/>
        <v>0</v>
      </c>
      <c r="E72" s="83"/>
      <c r="F72" s="83"/>
      <c r="G72" s="83">
        <f t="shared" ref="G72:G74" si="19">D72-E72</f>
        <v>0</v>
      </c>
      <c r="H72" s="93" t="s">
        <v>388</v>
      </c>
    </row>
    <row r="73" spans="1:8">
      <c r="A73" s="84" t="s">
        <v>391</v>
      </c>
      <c r="B73" s="83"/>
      <c r="C73" s="83"/>
      <c r="D73" s="83">
        <f t="shared" si="8"/>
        <v>0</v>
      </c>
      <c r="E73" s="83"/>
      <c r="F73" s="83"/>
      <c r="G73" s="83">
        <f t="shared" si="19"/>
        <v>0</v>
      </c>
      <c r="H73" s="93" t="s">
        <v>390</v>
      </c>
    </row>
    <row r="74" spans="1:8" ht="15">
      <c r="A74" s="84" t="s">
        <v>393</v>
      </c>
      <c r="B74" s="216">
        <v>0</v>
      </c>
      <c r="C74" s="216">
        <v>21806194.190000001</v>
      </c>
      <c r="D74" s="83">
        <f t="shared" si="8"/>
        <v>21806194.190000001</v>
      </c>
      <c r="E74" s="216">
        <v>1303680.6399999999</v>
      </c>
      <c r="F74" s="216">
        <v>1303680.6399999999</v>
      </c>
      <c r="G74" s="83">
        <f t="shared" si="19"/>
        <v>20502513.550000001</v>
      </c>
      <c r="H74" s="93" t="s">
        <v>392</v>
      </c>
    </row>
    <row r="75" spans="1:8">
      <c r="A75" s="82" t="s">
        <v>394</v>
      </c>
      <c r="B75" s="83">
        <f>SUM(B76:B82)</f>
        <v>18882282.02</v>
      </c>
      <c r="C75" s="83">
        <f t="shared" ref="C75:G75" si="20">SUM(C76:C82)</f>
        <v>0</v>
      </c>
      <c r="D75" s="83">
        <f t="shared" si="20"/>
        <v>18882282.02</v>
      </c>
      <c r="E75" s="83">
        <f t="shared" si="20"/>
        <v>2745420.58</v>
      </c>
      <c r="F75" s="83">
        <f t="shared" si="20"/>
        <v>2745420.58</v>
      </c>
      <c r="G75" s="83">
        <f t="shared" si="20"/>
        <v>16136861.440000001</v>
      </c>
    </row>
    <row r="76" spans="1:8" ht="15">
      <c r="A76" s="84" t="s">
        <v>396</v>
      </c>
      <c r="B76" s="216">
        <v>5095101.42</v>
      </c>
      <c r="C76" s="216">
        <v>0</v>
      </c>
      <c r="D76" s="83">
        <f t="shared" si="8"/>
        <v>5095101.42</v>
      </c>
      <c r="E76" s="216">
        <v>1335071.6399999999</v>
      </c>
      <c r="F76" s="216">
        <v>1335071.6399999999</v>
      </c>
      <c r="G76" s="83">
        <f t="shared" ref="G76:G82" si="21">D76-E76</f>
        <v>3760029.7800000003</v>
      </c>
      <c r="H76" s="93" t="s">
        <v>395</v>
      </c>
    </row>
    <row r="77" spans="1:8" ht="15">
      <c r="A77" s="84" t="s">
        <v>398</v>
      </c>
      <c r="B77" s="216">
        <v>6287180.5999999996</v>
      </c>
      <c r="C77" s="216">
        <v>0</v>
      </c>
      <c r="D77" s="83">
        <f t="shared" si="8"/>
        <v>6287180.5999999996</v>
      </c>
      <c r="E77" s="216">
        <v>1410348.94</v>
      </c>
      <c r="F77" s="216">
        <v>1410348.94</v>
      </c>
      <c r="G77" s="83">
        <f t="shared" si="21"/>
        <v>4876831.66</v>
      </c>
      <c r="H77" s="93" t="s">
        <v>397</v>
      </c>
    </row>
    <row r="78" spans="1:8">
      <c r="A78" s="84" t="s">
        <v>400</v>
      </c>
      <c r="B78" s="83"/>
      <c r="C78" s="83"/>
      <c r="D78" s="83">
        <f t="shared" si="8"/>
        <v>0</v>
      </c>
      <c r="E78" s="83"/>
      <c r="F78" s="83"/>
      <c r="G78" s="83">
        <f t="shared" si="21"/>
        <v>0</v>
      </c>
      <c r="H78" s="93" t="s">
        <v>399</v>
      </c>
    </row>
    <row r="79" spans="1:8">
      <c r="A79" s="84" t="s">
        <v>402</v>
      </c>
      <c r="B79" s="83"/>
      <c r="C79" s="83"/>
      <c r="D79" s="83">
        <f t="shared" si="8"/>
        <v>0</v>
      </c>
      <c r="E79" s="83"/>
      <c r="F79" s="83"/>
      <c r="G79" s="83">
        <f t="shared" si="21"/>
        <v>0</v>
      </c>
      <c r="H79" s="93" t="s">
        <v>401</v>
      </c>
    </row>
    <row r="80" spans="1:8">
      <c r="A80" s="84" t="s">
        <v>404</v>
      </c>
      <c r="B80" s="83"/>
      <c r="C80" s="83"/>
      <c r="D80" s="83">
        <f t="shared" si="8"/>
        <v>0</v>
      </c>
      <c r="E80" s="83"/>
      <c r="F80" s="83"/>
      <c r="G80" s="83">
        <f t="shared" si="21"/>
        <v>0</v>
      </c>
      <c r="H80" s="93" t="s">
        <v>403</v>
      </c>
    </row>
    <row r="81" spans="1:8">
      <c r="A81" s="84" t="s">
        <v>406</v>
      </c>
      <c r="B81" s="83"/>
      <c r="C81" s="83"/>
      <c r="D81" s="83">
        <f t="shared" si="8"/>
        <v>0</v>
      </c>
      <c r="E81" s="83"/>
      <c r="F81" s="83"/>
      <c r="G81" s="83">
        <f t="shared" si="21"/>
        <v>0</v>
      </c>
      <c r="H81" s="93" t="s">
        <v>405</v>
      </c>
    </row>
    <row r="82" spans="1:8" ht="15">
      <c r="A82" s="84" t="s">
        <v>408</v>
      </c>
      <c r="B82" s="216">
        <v>7500000</v>
      </c>
      <c r="C82" s="216">
        <v>0</v>
      </c>
      <c r="D82" s="83">
        <f t="shared" si="8"/>
        <v>7500000</v>
      </c>
      <c r="E82" s="216">
        <v>0</v>
      </c>
      <c r="F82" s="216">
        <v>0</v>
      </c>
      <c r="G82" s="83">
        <f t="shared" si="21"/>
        <v>7500000</v>
      </c>
      <c r="H82" s="93" t="s">
        <v>407</v>
      </c>
    </row>
    <row r="83" spans="1:8">
      <c r="A83" s="85"/>
      <c r="B83" s="86"/>
      <c r="C83" s="86"/>
      <c r="D83" s="86"/>
      <c r="E83" s="86"/>
      <c r="F83" s="86"/>
      <c r="G83" s="86"/>
    </row>
    <row r="84" spans="1:8" ht="15">
      <c r="A84" s="87" t="s">
        <v>409</v>
      </c>
      <c r="B84" s="81">
        <f>B85+B93+B103+B113+B123+B133+B137+B146+B150</f>
        <v>253446953.57000002</v>
      </c>
      <c r="C84" s="81">
        <f t="shared" ref="C84:G84" si="22">C85+C93+C103+C113+C123+C133+C137+C146+C150</f>
        <v>91038943.560000002</v>
      </c>
      <c r="D84" s="81">
        <f t="shared" si="22"/>
        <v>344485897.13</v>
      </c>
      <c r="E84" s="81">
        <f t="shared" si="22"/>
        <v>84896512.900000006</v>
      </c>
      <c r="F84" s="81">
        <f t="shared" si="22"/>
        <v>80794752.530000001</v>
      </c>
      <c r="G84" s="81">
        <f t="shared" si="22"/>
        <v>259589384.22999999</v>
      </c>
    </row>
    <row r="85" spans="1:8">
      <c r="A85" s="82" t="s">
        <v>276</v>
      </c>
      <c r="B85" s="83">
        <f>SUM(B86:B92)</f>
        <v>79240054.799999997</v>
      </c>
      <c r="C85" s="83">
        <f t="shared" ref="C85:G85" si="23">SUM(C86:C92)</f>
        <v>0</v>
      </c>
      <c r="D85" s="83">
        <f t="shared" si="23"/>
        <v>79240054.799999997</v>
      </c>
      <c r="E85" s="83">
        <f t="shared" si="23"/>
        <v>3443215.94</v>
      </c>
      <c r="F85" s="83">
        <f t="shared" si="23"/>
        <v>3443215.94</v>
      </c>
      <c r="G85" s="83">
        <f t="shared" si="23"/>
        <v>75796838.859999999</v>
      </c>
    </row>
    <row r="86" spans="1:8" ht="15">
      <c r="A86" s="84" t="s">
        <v>278</v>
      </c>
      <c r="B86" s="216">
        <v>46000000</v>
      </c>
      <c r="C86" s="216">
        <v>0</v>
      </c>
      <c r="D86" s="83">
        <f t="shared" ref="D86:D92" si="24">B86+C86</f>
        <v>46000000</v>
      </c>
      <c r="E86" s="216">
        <v>2239106.5</v>
      </c>
      <c r="F86" s="216">
        <v>2239106.5</v>
      </c>
      <c r="G86" s="83">
        <f t="shared" ref="G86:G92" si="25">D86-E86</f>
        <v>43760893.5</v>
      </c>
      <c r="H86" s="93" t="s">
        <v>410</v>
      </c>
    </row>
    <row r="87" spans="1:8" ht="15">
      <c r="A87" s="84" t="s">
        <v>280</v>
      </c>
      <c r="B87" s="216">
        <v>85000</v>
      </c>
      <c r="C87" s="216">
        <v>0</v>
      </c>
      <c r="D87" s="83">
        <f t="shared" si="24"/>
        <v>85000</v>
      </c>
      <c r="E87" s="216">
        <v>0</v>
      </c>
      <c r="F87" s="216">
        <v>0</v>
      </c>
      <c r="G87" s="83">
        <f t="shared" si="25"/>
        <v>85000</v>
      </c>
      <c r="H87" s="93" t="s">
        <v>411</v>
      </c>
    </row>
    <row r="88" spans="1:8" ht="15">
      <c r="A88" s="84" t="s">
        <v>282</v>
      </c>
      <c r="B88" s="216">
        <v>10385393.16</v>
      </c>
      <c r="C88" s="216">
        <v>0</v>
      </c>
      <c r="D88" s="83">
        <f t="shared" si="24"/>
        <v>10385393.16</v>
      </c>
      <c r="E88" s="216">
        <v>482933.23</v>
      </c>
      <c r="F88" s="216">
        <v>482933.23</v>
      </c>
      <c r="G88" s="83">
        <f t="shared" si="25"/>
        <v>9902459.9299999997</v>
      </c>
      <c r="H88" s="93" t="s">
        <v>412</v>
      </c>
    </row>
    <row r="89" spans="1:8" ht="15">
      <c r="A89" s="84" t="s">
        <v>284</v>
      </c>
      <c r="B89" s="216">
        <v>18207040.329999998</v>
      </c>
      <c r="C89" s="216">
        <v>0</v>
      </c>
      <c r="D89" s="83">
        <f t="shared" si="24"/>
        <v>18207040.329999998</v>
      </c>
      <c r="E89" s="216">
        <v>543706.77</v>
      </c>
      <c r="F89" s="216">
        <v>543706.77</v>
      </c>
      <c r="G89" s="83">
        <f t="shared" si="25"/>
        <v>17663333.559999999</v>
      </c>
      <c r="H89" s="93" t="s">
        <v>413</v>
      </c>
    </row>
    <row r="90" spans="1:8" ht="15">
      <c r="A90" s="84" t="s">
        <v>286</v>
      </c>
      <c r="B90" s="216">
        <v>4212621.3099999996</v>
      </c>
      <c r="C90" s="216">
        <v>0</v>
      </c>
      <c r="D90" s="83">
        <f t="shared" si="24"/>
        <v>4212621.3099999996</v>
      </c>
      <c r="E90" s="216">
        <v>177469.44</v>
      </c>
      <c r="F90" s="216">
        <v>177469.44</v>
      </c>
      <c r="G90" s="83">
        <f t="shared" si="25"/>
        <v>4035151.8699999996</v>
      </c>
      <c r="H90" s="93" t="s">
        <v>414</v>
      </c>
    </row>
    <row r="91" spans="1:8">
      <c r="A91" s="84" t="s">
        <v>288</v>
      </c>
      <c r="B91" s="83"/>
      <c r="C91" s="83"/>
      <c r="D91" s="83">
        <f t="shared" si="24"/>
        <v>0</v>
      </c>
      <c r="E91" s="83"/>
      <c r="F91" s="83"/>
      <c r="G91" s="83">
        <f t="shared" si="25"/>
        <v>0</v>
      </c>
      <c r="H91" s="93" t="s">
        <v>415</v>
      </c>
    </row>
    <row r="92" spans="1:8" ht="15">
      <c r="A92" s="84" t="s">
        <v>290</v>
      </c>
      <c r="B92" s="216">
        <v>350000</v>
      </c>
      <c r="C92" s="216">
        <v>0</v>
      </c>
      <c r="D92" s="83">
        <f t="shared" si="24"/>
        <v>350000</v>
      </c>
      <c r="E92" s="216">
        <v>0</v>
      </c>
      <c r="F92" s="216">
        <v>0</v>
      </c>
      <c r="G92" s="83">
        <f t="shared" si="25"/>
        <v>350000</v>
      </c>
      <c r="H92" s="93" t="s">
        <v>416</v>
      </c>
    </row>
    <row r="93" spans="1:8">
      <c r="A93" s="82" t="s">
        <v>291</v>
      </c>
      <c r="B93" s="83">
        <f>SUM(B94:B102)</f>
        <v>21057389.09</v>
      </c>
      <c r="C93" s="83">
        <f t="shared" ref="C93:G93" si="26">SUM(C94:C102)</f>
        <v>660940.78</v>
      </c>
      <c r="D93" s="83">
        <f t="shared" si="26"/>
        <v>21718329.870000001</v>
      </c>
      <c r="E93" s="83">
        <f t="shared" si="26"/>
        <v>6472326.3099999996</v>
      </c>
      <c r="F93" s="83">
        <f t="shared" si="26"/>
        <v>4908707.87</v>
      </c>
      <c r="G93" s="83">
        <f t="shared" si="26"/>
        <v>15246003.560000001</v>
      </c>
    </row>
    <row r="94" spans="1:8">
      <c r="A94" s="84" t="s">
        <v>293</v>
      </c>
      <c r="B94" s="83"/>
      <c r="C94" s="83"/>
      <c r="D94" s="83">
        <f t="shared" ref="D94:D102" si="27">B94+C94</f>
        <v>0</v>
      </c>
      <c r="E94" s="83"/>
      <c r="F94" s="83"/>
      <c r="G94" s="83">
        <f t="shared" ref="G94:G102" si="28">D94-E94</f>
        <v>0</v>
      </c>
      <c r="H94" s="93" t="s">
        <v>417</v>
      </c>
    </row>
    <row r="95" spans="1:8">
      <c r="A95" s="84" t="s">
        <v>295</v>
      </c>
      <c r="B95" s="83"/>
      <c r="C95" s="83"/>
      <c r="D95" s="83">
        <f t="shared" si="27"/>
        <v>0</v>
      </c>
      <c r="E95" s="83"/>
      <c r="F95" s="83"/>
      <c r="G95" s="83">
        <f t="shared" si="28"/>
        <v>0</v>
      </c>
      <c r="H95" s="93" t="s">
        <v>418</v>
      </c>
    </row>
    <row r="96" spans="1:8">
      <c r="A96" s="84" t="s">
        <v>297</v>
      </c>
      <c r="B96" s="83"/>
      <c r="C96" s="83"/>
      <c r="D96" s="83">
        <f t="shared" si="27"/>
        <v>0</v>
      </c>
      <c r="E96" s="83"/>
      <c r="F96" s="83"/>
      <c r="G96" s="83">
        <f t="shared" si="28"/>
        <v>0</v>
      </c>
      <c r="H96" s="93" t="s">
        <v>419</v>
      </c>
    </row>
    <row r="97" spans="1:8" ht="15">
      <c r="A97" s="84" t="s">
        <v>299</v>
      </c>
      <c r="B97" s="216">
        <v>487389.09</v>
      </c>
      <c r="C97" s="216">
        <v>0</v>
      </c>
      <c r="D97" s="83">
        <f t="shared" si="27"/>
        <v>487389.09</v>
      </c>
      <c r="E97" s="216">
        <v>0</v>
      </c>
      <c r="F97" s="216">
        <v>0</v>
      </c>
      <c r="G97" s="83">
        <f t="shared" si="28"/>
        <v>487389.09</v>
      </c>
      <c r="H97" s="93" t="s">
        <v>420</v>
      </c>
    </row>
    <row r="98" spans="1:8">
      <c r="A98" s="88" t="s">
        <v>301</v>
      </c>
      <c r="B98" s="83"/>
      <c r="C98" s="83"/>
      <c r="D98" s="83">
        <f t="shared" si="27"/>
        <v>0</v>
      </c>
      <c r="E98" s="83"/>
      <c r="F98" s="83"/>
      <c r="G98" s="83">
        <f t="shared" si="28"/>
        <v>0</v>
      </c>
      <c r="H98" s="93" t="s">
        <v>421</v>
      </c>
    </row>
    <row r="99" spans="1:8" ht="15">
      <c r="A99" s="84" t="s">
        <v>303</v>
      </c>
      <c r="B99" s="216">
        <v>16070000</v>
      </c>
      <c r="C99" s="216">
        <v>600000</v>
      </c>
      <c r="D99" s="83">
        <f t="shared" si="27"/>
        <v>16670000</v>
      </c>
      <c r="E99" s="216">
        <v>6472326.3099999996</v>
      </c>
      <c r="F99" s="216">
        <v>4908707.87</v>
      </c>
      <c r="G99" s="83">
        <f t="shared" si="28"/>
        <v>10197673.690000001</v>
      </c>
      <c r="H99" s="93" t="s">
        <v>422</v>
      </c>
    </row>
    <row r="100" spans="1:8" ht="15">
      <c r="A100" s="84" t="s">
        <v>305</v>
      </c>
      <c r="B100" s="216">
        <v>3000000</v>
      </c>
      <c r="C100" s="216">
        <v>60940.78</v>
      </c>
      <c r="D100" s="83">
        <f t="shared" si="27"/>
        <v>3060940.78</v>
      </c>
      <c r="E100" s="216">
        <v>0</v>
      </c>
      <c r="F100" s="216">
        <v>0</v>
      </c>
      <c r="G100" s="83">
        <f t="shared" si="28"/>
        <v>3060940.78</v>
      </c>
      <c r="H100" s="93" t="s">
        <v>423</v>
      </c>
    </row>
    <row r="101" spans="1:8" ht="15">
      <c r="A101" s="84" t="s">
        <v>307</v>
      </c>
      <c r="B101" s="216">
        <v>1500000</v>
      </c>
      <c r="C101" s="216">
        <v>0</v>
      </c>
      <c r="D101" s="83">
        <f t="shared" si="27"/>
        <v>1500000</v>
      </c>
      <c r="E101" s="216">
        <v>0</v>
      </c>
      <c r="F101" s="216">
        <v>0</v>
      </c>
      <c r="G101" s="83">
        <f t="shared" si="28"/>
        <v>1500000</v>
      </c>
      <c r="H101" s="93" t="s">
        <v>424</v>
      </c>
    </row>
    <row r="102" spans="1:8">
      <c r="A102" s="84" t="s">
        <v>309</v>
      </c>
      <c r="B102" s="83"/>
      <c r="C102" s="83"/>
      <c r="D102" s="83">
        <f t="shared" si="27"/>
        <v>0</v>
      </c>
      <c r="E102" s="83"/>
      <c r="F102" s="83"/>
      <c r="G102" s="83">
        <f t="shared" si="28"/>
        <v>0</v>
      </c>
      <c r="H102" s="93" t="s">
        <v>425</v>
      </c>
    </row>
    <row r="103" spans="1:8">
      <c r="A103" s="82" t="s">
        <v>310</v>
      </c>
      <c r="B103" s="83">
        <f>SUM(B104:B112)</f>
        <v>30955266.34</v>
      </c>
      <c r="C103" s="83">
        <f t="shared" ref="C103:G103" si="29">SUM(C104:C112)</f>
        <v>15383121.359999999</v>
      </c>
      <c r="D103" s="83">
        <f t="shared" si="29"/>
        <v>46338387.700000003</v>
      </c>
      <c r="E103" s="83">
        <f t="shared" si="29"/>
        <v>6269259.2699999996</v>
      </c>
      <c r="F103" s="83">
        <f t="shared" si="29"/>
        <v>3731117.34</v>
      </c>
      <c r="G103" s="83">
        <f t="shared" si="29"/>
        <v>40069128.43</v>
      </c>
    </row>
    <row r="104" spans="1:8" ht="15">
      <c r="A104" s="84" t="s">
        <v>312</v>
      </c>
      <c r="B104" s="216">
        <v>8815000</v>
      </c>
      <c r="C104" s="216">
        <v>1378749.09</v>
      </c>
      <c r="D104" s="83">
        <f t="shared" ref="D104:D112" si="30">B104+C104</f>
        <v>10193749.09</v>
      </c>
      <c r="E104" s="216">
        <v>1699482</v>
      </c>
      <c r="F104" s="216">
        <v>1699482</v>
      </c>
      <c r="G104" s="83">
        <f t="shared" ref="G104:G112" si="31">D104-E104</f>
        <v>8494267.0899999999</v>
      </c>
      <c r="H104" s="93" t="s">
        <v>426</v>
      </c>
    </row>
    <row r="105" spans="1:8" ht="15">
      <c r="A105" s="84" t="s">
        <v>314</v>
      </c>
      <c r="B105" s="216">
        <v>2210000</v>
      </c>
      <c r="C105" s="216">
        <v>1009200</v>
      </c>
      <c r="D105" s="83">
        <f t="shared" si="30"/>
        <v>3219200</v>
      </c>
      <c r="E105" s="216">
        <v>1009200</v>
      </c>
      <c r="F105" s="216">
        <v>1009200</v>
      </c>
      <c r="G105" s="83">
        <f t="shared" si="31"/>
        <v>2210000</v>
      </c>
      <c r="H105" s="93" t="s">
        <v>427</v>
      </c>
    </row>
    <row r="106" spans="1:8" ht="15">
      <c r="A106" s="84" t="s">
        <v>316</v>
      </c>
      <c r="B106" s="216">
        <v>3757279.79</v>
      </c>
      <c r="C106" s="216">
        <v>11290172.27</v>
      </c>
      <c r="D106" s="83">
        <f t="shared" si="30"/>
        <v>15047452.059999999</v>
      </c>
      <c r="E106" s="216">
        <v>3245281.61</v>
      </c>
      <c r="F106" s="216">
        <v>732839.5</v>
      </c>
      <c r="G106" s="83">
        <f t="shared" si="31"/>
        <v>11802170.449999999</v>
      </c>
      <c r="H106" s="93" t="s">
        <v>428</v>
      </c>
    </row>
    <row r="107" spans="1:8" ht="15">
      <c r="A107" s="84" t="s">
        <v>318</v>
      </c>
      <c r="B107" s="216">
        <v>400000</v>
      </c>
      <c r="C107" s="216">
        <v>0</v>
      </c>
      <c r="D107" s="83">
        <f t="shared" si="30"/>
        <v>400000</v>
      </c>
      <c r="E107" s="216">
        <v>0</v>
      </c>
      <c r="F107" s="216">
        <v>0</v>
      </c>
      <c r="G107" s="83">
        <f t="shared" si="31"/>
        <v>400000</v>
      </c>
      <c r="H107" s="93" t="s">
        <v>429</v>
      </c>
    </row>
    <row r="108" spans="1:8" ht="15">
      <c r="A108" s="84" t="s">
        <v>320</v>
      </c>
      <c r="B108" s="216">
        <v>1745510</v>
      </c>
      <c r="C108" s="216">
        <v>0</v>
      </c>
      <c r="D108" s="83">
        <f t="shared" si="30"/>
        <v>1745510</v>
      </c>
      <c r="E108" s="216">
        <v>25699.82</v>
      </c>
      <c r="F108" s="216">
        <v>0</v>
      </c>
      <c r="G108" s="83">
        <f t="shared" si="31"/>
        <v>1719810.18</v>
      </c>
      <c r="H108" s="93" t="s">
        <v>430</v>
      </c>
    </row>
    <row r="109" spans="1:8">
      <c r="A109" s="84" t="s">
        <v>322</v>
      </c>
      <c r="B109" s="83"/>
      <c r="C109" s="83"/>
      <c r="D109" s="83">
        <f t="shared" si="30"/>
        <v>0</v>
      </c>
      <c r="E109" s="83"/>
      <c r="F109" s="83"/>
      <c r="G109" s="83">
        <f t="shared" si="31"/>
        <v>0</v>
      </c>
      <c r="H109" s="93" t="s">
        <v>431</v>
      </c>
    </row>
    <row r="110" spans="1:8">
      <c r="A110" s="84" t="s">
        <v>324</v>
      </c>
      <c r="B110" s="83"/>
      <c r="C110" s="83"/>
      <c r="D110" s="83">
        <f t="shared" si="30"/>
        <v>0</v>
      </c>
      <c r="E110" s="83"/>
      <c r="F110" s="83"/>
      <c r="G110" s="83">
        <f t="shared" si="31"/>
        <v>0</v>
      </c>
      <c r="H110" s="93" t="s">
        <v>432</v>
      </c>
    </row>
    <row r="111" spans="1:8" ht="15">
      <c r="A111" s="84" t="s">
        <v>326</v>
      </c>
      <c r="B111" s="216">
        <v>0</v>
      </c>
      <c r="C111" s="216">
        <v>1705000</v>
      </c>
      <c r="D111" s="83">
        <f t="shared" si="30"/>
        <v>1705000</v>
      </c>
      <c r="E111" s="216">
        <v>0</v>
      </c>
      <c r="F111" s="216">
        <v>0</v>
      </c>
      <c r="G111" s="83">
        <f t="shared" si="31"/>
        <v>1705000</v>
      </c>
      <c r="H111" s="93" t="s">
        <v>433</v>
      </c>
    </row>
    <row r="112" spans="1:8" ht="15">
      <c r="A112" s="84" t="s">
        <v>328</v>
      </c>
      <c r="B112" s="216">
        <v>14027476.550000001</v>
      </c>
      <c r="C112" s="216">
        <v>0</v>
      </c>
      <c r="D112" s="83">
        <f t="shared" si="30"/>
        <v>14027476.550000001</v>
      </c>
      <c r="E112" s="216">
        <v>289595.84000000003</v>
      </c>
      <c r="F112" s="216">
        <v>289595.84000000003</v>
      </c>
      <c r="G112" s="83">
        <f t="shared" si="31"/>
        <v>13737880.710000001</v>
      </c>
      <c r="H112" s="93" t="s">
        <v>434</v>
      </c>
    </row>
    <row r="113" spans="1:8">
      <c r="A113" s="82" t="s">
        <v>329</v>
      </c>
      <c r="B113" s="83">
        <f>SUM(B114:B122)</f>
        <v>8000000</v>
      </c>
      <c r="C113" s="83">
        <f t="shared" ref="C113:G113" si="32">SUM(C114:C122)</f>
        <v>1500000</v>
      </c>
      <c r="D113" s="83">
        <f t="shared" si="32"/>
        <v>9500000</v>
      </c>
      <c r="E113" s="83">
        <f t="shared" si="32"/>
        <v>3961313.75</v>
      </c>
      <c r="F113" s="83">
        <f t="shared" si="32"/>
        <v>3961313.75</v>
      </c>
      <c r="G113" s="83">
        <f t="shared" si="32"/>
        <v>5538686.25</v>
      </c>
    </row>
    <row r="114" spans="1:8">
      <c r="A114" s="84" t="s">
        <v>331</v>
      </c>
      <c r="B114" s="83"/>
      <c r="C114" s="83"/>
      <c r="D114" s="83">
        <f t="shared" ref="D114:D122" si="33">B114+C114</f>
        <v>0</v>
      </c>
      <c r="E114" s="83"/>
      <c r="F114" s="83"/>
      <c r="G114" s="83">
        <f t="shared" ref="G114:G122" si="34">D114-E114</f>
        <v>0</v>
      </c>
      <c r="H114" s="93" t="s">
        <v>435</v>
      </c>
    </row>
    <row r="115" spans="1:8">
      <c r="A115" s="84" t="s">
        <v>333</v>
      </c>
      <c r="B115" s="83"/>
      <c r="C115" s="83"/>
      <c r="D115" s="83">
        <f t="shared" si="33"/>
        <v>0</v>
      </c>
      <c r="E115" s="83"/>
      <c r="F115" s="83"/>
      <c r="G115" s="83">
        <f t="shared" si="34"/>
        <v>0</v>
      </c>
      <c r="H115" s="93" t="s">
        <v>436</v>
      </c>
    </row>
    <row r="116" spans="1:8">
      <c r="A116" s="84" t="s">
        <v>335</v>
      </c>
      <c r="B116" s="83"/>
      <c r="C116" s="83"/>
      <c r="D116" s="83">
        <f t="shared" si="33"/>
        <v>0</v>
      </c>
      <c r="E116" s="83"/>
      <c r="F116" s="83"/>
      <c r="G116" s="83">
        <f t="shared" si="34"/>
        <v>0</v>
      </c>
      <c r="H116" s="93" t="s">
        <v>437</v>
      </c>
    </row>
    <row r="117" spans="1:8" ht="15">
      <c r="A117" s="84" t="s">
        <v>337</v>
      </c>
      <c r="B117" s="216">
        <v>8000000</v>
      </c>
      <c r="C117" s="216">
        <v>1500000</v>
      </c>
      <c r="D117" s="83">
        <f t="shared" si="33"/>
        <v>9500000</v>
      </c>
      <c r="E117" s="216">
        <v>3961313.75</v>
      </c>
      <c r="F117" s="216">
        <v>3961313.75</v>
      </c>
      <c r="G117" s="83">
        <f t="shared" si="34"/>
        <v>5538686.25</v>
      </c>
      <c r="H117" s="93" t="s">
        <v>438</v>
      </c>
    </row>
    <row r="118" spans="1:8">
      <c r="A118" s="84" t="s">
        <v>339</v>
      </c>
      <c r="B118" s="83"/>
      <c r="C118" s="83"/>
      <c r="D118" s="83">
        <f t="shared" si="33"/>
        <v>0</v>
      </c>
      <c r="E118" s="83"/>
      <c r="F118" s="83"/>
      <c r="G118" s="83">
        <f t="shared" si="34"/>
        <v>0</v>
      </c>
      <c r="H118" s="93" t="s">
        <v>439</v>
      </c>
    </row>
    <row r="119" spans="1:8">
      <c r="A119" s="84" t="s">
        <v>341</v>
      </c>
      <c r="B119" s="83"/>
      <c r="C119" s="83"/>
      <c r="D119" s="83">
        <f t="shared" si="33"/>
        <v>0</v>
      </c>
      <c r="E119" s="83"/>
      <c r="F119" s="83"/>
      <c r="G119" s="83">
        <f t="shared" si="34"/>
        <v>0</v>
      </c>
      <c r="H119" s="93" t="s">
        <v>440</v>
      </c>
    </row>
    <row r="120" spans="1:8">
      <c r="A120" s="84" t="s">
        <v>342</v>
      </c>
      <c r="B120" s="83"/>
      <c r="C120" s="83"/>
      <c r="D120" s="83">
        <f t="shared" si="33"/>
        <v>0</v>
      </c>
      <c r="E120" s="83"/>
      <c r="F120" s="83"/>
      <c r="G120" s="83">
        <f t="shared" si="34"/>
        <v>0</v>
      </c>
      <c r="H120" s="94"/>
    </row>
    <row r="121" spans="1:8">
      <c r="A121" s="84" t="s">
        <v>343</v>
      </c>
      <c r="B121" s="83"/>
      <c r="C121" s="83"/>
      <c r="D121" s="83">
        <f t="shared" si="33"/>
        <v>0</v>
      </c>
      <c r="E121" s="83"/>
      <c r="F121" s="83"/>
      <c r="G121" s="83">
        <f t="shared" si="34"/>
        <v>0</v>
      </c>
      <c r="H121" s="94"/>
    </row>
    <row r="122" spans="1:8">
      <c r="A122" s="84" t="s">
        <v>345</v>
      </c>
      <c r="B122" s="83"/>
      <c r="C122" s="83"/>
      <c r="D122" s="83">
        <f t="shared" si="33"/>
        <v>0</v>
      </c>
      <c r="E122" s="83"/>
      <c r="F122" s="83"/>
      <c r="G122" s="83">
        <f t="shared" si="34"/>
        <v>0</v>
      </c>
      <c r="H122" s="93" t="s">
        <v>441</v>
      </c>
    </row>
    <row r="123" spans="1:8">
      <c r="A123" s="82" t="s">
        <v>346</v>
      </c>
      <c r="B123" s="83">
        <f>SUM(B124:B132)</f>
        <v>16500000</v>
      </c>
      <c r="C123" s="83">
        <f t="shared" ref="C123:G123" si="35">SUM(C124:C132)</f>
        <v>295000</v>
      </c>
      <c r="D123" s="83">
        <f t="shared" si="35"/>
        <v>16795000</v>
      </c>
      <c r="E123" s="83">
        <f t="shared" si="35"/>
        <v>0</v>
      </c>
      <c r="F123" s="83">
        <f t="shared" si="35"/>
        <v>0</v>
      </c>
      <c r="G123" s="83">
        <f t="shared" si="35"/>
        <v>16795000</v>
      </c>
    </row>
    <row r="124" spans="1:8">
      <c r="A124" s="84" t="s">
        <v>348</v>
      </c>
      <c r="B124" s="83"/>
      <c r="C124" s="83"/>
      <c r="D124" s="83">
        <f t="shared" ref="D124:D132" si="36">B124+C124</f>
        <v>0</v>
      </c>
      <c r="E124" s="83"/>
      <c r="F124" s="83"/>
      <c r="G124" s="83">
        <f t="shared" ref="G124:G132" si="37">D124-E124</f>
        <v>0</v>
      </c>
      <c r="H124" s="93" t="s">
        <v>442</v>
      </c>
    </row>
    <row r="125" spans="1:8">
      <c r="A125" s="84" t="s">
        <v>350</v>
      </c>
      <c r="B125" s="83"/>
      <c r="C125" s="83"/>
      <c r="D125" s="83">
        <f t="shared" si="36"/>
        <v>0</v>
      </c>
      <c r="E125" s="83"/>
      <c r="F125" s="83"/>
      <c r="G125" s="83">
        <f t="shared" si="37"/>
        <v>0</v>
      </c>
      <c r="H125" s="93" t="s">
        <v>443</v>
      </c>
    </row>
    <row r="126" spans="1:8">
      <c r="A126" s="84" t="s">
        <v>352</v>
      </c>
      <c r="B126" s="83"/>
      <c r="C126" s="83"/>
      <c r="D126" s="83">
        <f t="shared" si="36"/>
        <v>0</v>
      </c>
      <c r="E126" s="83"/>
      <c r="F126" s="83"/>
      <c r="G126" s="83">
        <f t="shared" si="37"/>
        <v>0</v>
      </c>
      <c r="H126" s="93" t="s">
        <v>444</v>
      </c>
    </row>
    <row r="127" spans="1:8" ht="15">
      <c r="A127" s="84" t="s">
        <v>354</v>
      </c>
      <c r="B127" s="216">
        <v>8000000</v>
      </c>
      <c r="C127" s="216">
        <v>-1705000</v>
      </c>
      <c r="D127" s="83">
        <f t="shared" si="36"/>
        <v>6295000</v>
      </c>
      <c r="E127" s="216">
        <v>0</v>
      </c>
      <c r="F127" s="216">
        <v>0</v>
      </c>
      <c r="G127" s="83">
        <f t="shared" si="37"/>
        <v>6295000</v>
      </c>
      <c r="H127" s="93" t="s">
        <v>445</v>
      </c>
    </row>
    <row r="128" spans="1:8" ht="15">
      <c r="A128" s="84" t="s">
        <v>356</v>
      </c>
      <c r="B128" s="216">
        <v>8000000</v>
      </c>
      <c r="C128" s="216">
        <v>0</v>
      </c>
      <c r="D128" s="83">
        <f t="shared" si="36"/>
        <v>8000000</v>
      </c>
      <c r="E128" s="216">
        <v>0</v>
      </c>
      <c r="F128" s="216">
        <v>0</v>
      </c>
      <c r="G128" s="83">
        <f t="shared" si="37"/>
        <v>8000000</v>
      </c>
      <c r="H128" s="93" t="s">
        <v>446</v>
      </c>
    </row>
    <row r="129" spans="1:8" ht="15">
      <c r="A129" s="84" t="s">
        <v>358</v>
      </c>
      <c r="B129" s="216">
        <v>500000</v>
      </c>
      <c r="C129" s="216">
        <v>0</v>
      </c>
      <c r="D129" s="83">
        <f t="shared" si="36"/>
        <v>500000</v>
      </c>
      <c r="E129" s="216">
        <v>0</v>
      </c>
      <c r="F129" s="216">
        <v>0</v>
      </c>
      <c r="G129" s="83">
        <f t="shared" si="37"/>
        <v>500000</v>
      </c>
      <c r="H129" s="93" t="s">
        <v>447</v>
      </c>
    </row>
    <row r="130" spans="1:8">
      <c r="A130" s="84" t="s">
        <v>360</v>
      </c>
      <c r="B130" s="83"/>
      <c r="C130" s="83"/>
      <c r="D130" s="83">
        <f t="shared" si="36"/>
        <v>0</v>
      </c>
      <c r="E130" s="83"/>
      <c r="F130" s="83"/>
      <c r="G130" s="83">
        <f t="shared" si="37"/>
        <v>0</v>
      </c>
      <c r="H130" s="93" t="s">
        <v>448</v>
      </c>
    </row>
    <row r="131" spans="1:8" ht="15">
      <c r="A131" s="84" t="s">
        <v>362</v>
      </c>
      <c r="B131" s="216">
        <v>0</v>
      </c>
      <c r="C131" s="216">
        <v>2000000</v>
      </c>
      <c r="D131" s="83">
        <f t="shared" si="36"/>
        <v>2000000</v>
      </c>
      <c r="E131" s="216">
        <v>0</v>
      </c>
      <c r="F131" s="216">
        <v>0</v>
      </c>
      <c r="G131" s="83">
        <f t="shared" si="37"/>
        <v>2000000</v>
      </c>
      <c r="H131" s="93" t="s">
        <v>449</v>
      </c>
    </row>
    <row r="132" spans="1:8">
      <c r="A132" s="84" t="s">
        <v>364</v>
      </c>
      <c r="B132" s="83"/>
      <c r="C132" s="83"/>
      <c r="D132" s="83">
        <f t="shared" si="36"/>
        <v>0</v>
      </c>
      <c r="E132" s="83"/>
      <c r="F132" s="83"/>
      <c r="G132" s="83">
        <f t="shared" si="37"/>
        <v>0</v>
      </c>
      <c r="H132" s="93" t="s">
        <v>450</v>
      </c>
    </row>
    <row r="133" spans="1:8">
      <c r="A133" s="82" t="s">
        <v>365</v>
      </c>
      <c r="B133" s="83">
        <f>SUM(B134:B136)</f>
        <v>71163560.340000004</v>
      </c>
      <c r="C133" s="83">
        <f t="shared" ref="C133:G133" si="38">SUM(C134:C136)</f>
        <v>72714515.950000003</v>
      </c>
      <c r="D133" s="83">
        <f t="shared" si="38"/>
        <v>143878076.28999999</v>
      </c>
      <c r="E133" s="83">
        <f t="shared" si="38"/>
        <v>61868753.309999995</v>
      </c>
      <c r="F133" s="83">
        <f t="shared" si="38"/>
        <v>61868753.309999995</v>
      </c>
      <c r="G133" s="83">
        <f t="shared" si="38"/>
        <v>82009322.980000004</v>
      </c>
    </row>
    <row r="134" spans="1:8" ht="15">
      <c r="A134" s="84" t="s">
        <v>367</v>
      </c>
      <c r="B134" s="216">
        <v>71163560.340000004</v>
      </c>
      <c r="C134" s="216">
        <v>71733439.540000007</v>
      </c>
      <c r="D134" s="83">
        <f t="shared" ref="D134:D157" si="39">B134+C134</f>
        <v>142896999.88</v>
      </c>
      <c r="E134" s="216">
        <v>61477825.509999998</v>
      </c>
      <c r="F134" s="216">
        <v>61477825.509999998</v>
      </c>
      <c r="G134" s="83">
        <f t="shared" ref="G134:G136" si="40">D134-E134</f>
        <v>81419174.370000005</v>
      </c>
      <c r="H134" s="93" t="s">
        <v>451</v>
      </c>
    </row>
    <row r="135" spans="1:8" ht="15">
      <c r="A135" s="84" t="s">
        <v>369</v>
      </c>
      <c r="B135" s="216">
        <v>0</v>
      </c>
      <c r="C135" s="216">
        <v>981076.41</v>
      </c>
      <c r="D135" s="83">
        <f t="shared" si="39"/>
        <v>981076.41</v>
      </c>
      <c r="E135" s="216">
        <v>390927.8</v>
      </c>
      <c r="F135" s="216">
        <v>390927.8</v>
      </c>
      <c r="G135" s="83">
        <f t="shared" si="40"/>
        <v>590148.6100000001</v>
      </c>
      <c r="H135" s="93" t="s">
        <v>452</v>
      </c>
    </row>
    <row r="136" spans="1:8">
      <c r="A136" s="84" t="s">
        <v>371</v>
      </c>
      <c r="B136" s="83"/>
      <c r="C136" s="83"/>
      <c r="D136" s="83">
        <f t="shared" si="39"/>
        <v>0</v>
      </c>
      <c r="E136" s="83"/>
      <c r="F136" s="83"/>
      <c r="G136" s="83">
        <f t="shared" si="40"/>
        <v>0</v>
      </c>
      <c r="H136" s="93" t="s">
        <v>453</v>
      </c>
    </row>
    <row r="137" spans="1:8">
      <c r="A137" s="82" t="s">
        <v>372</v>
      </c>
      <c r="B137" s="83">
        <f>SUM(B138:B142,B144:B145)</f>
        <v>12778486.529999999</v>
      </c>
      <c r="C137" s="83">
        <f t="shared" ref="C137:G137" si="41">SUM(C138:C142,C144:C145)</f>
        <v>485365.47</v>
      </c>
      <c r="D137" s="83">
        <f t="shared" si="41"/>
        <v>13263852</v>
      </c>
      <c r="E137" s="83">
        <f t="shared" si="41"/>
        <v>0</v>
      </c>
      <c r="F137" s="83">
        <f t="shared" si="41"/>
        <v>0</v>
      </c>
      <c r="G137" s="83">
        <f t="shared" si="41"/>
        <v>13263852</v>
      </c>
    </row>
    <row r="138" spans="1:8">
      <c r="A138" s="84" t="s">
        <v>374</v>
      </c>
      <c r="B138" s="83"/>
      <c r="C138" s="83"/>
      <c r="D138" s="83">
        <f t="shared" si="39"/>
        <v>0</v>
      </c>
      <c r="E138" s="83"/>
      <c r="F138" s="83"/>
      <c r="G138" s="83">
        <f t="shared" ref="G138:G145" si="42">D138-E138</f>
        <v>0</v>
      </c>
      <c r="H138" s="93" t="s">
        <v>454</v>
      </c>
    </row>
    <row r="139" spans="1:8">
      <c r="A139" s="84" t="s">
        <v>376</v>
      </c>
      <c r="B139" s="83"/>
      <c r="C139" s="83"/>
      <c r="D139" s="83">
        <f t="shared" si="39"/>
        <v>0</v>
      </c>
      <c r="E139" s="83"/>
      <c r="F139" s="83"/>
      <c r="G139" s="83">
        <f t="shared" si="42"/>
        <v>0</v>
      </c>
      <c r="H139" s="93" t="s">
        <v>455</v>
      </c>
    </row>
    <row r="140" spans="1:8">
      <c r="A140" s="84" t="s">
        <v>378</v>
      </c>
      <c r="B140" s="83"/>
      <c r="C140" s="83"/>
      <c r="D140" s="83">
        <f t="shared" si="39"/>
        <v>0</v>
      </c>
      <c r="E140" s="83"/>
      <c r="F140" s="83"/>
      <c r="G140" s="83">
        <f t="shared" si="42"/>
        <v>0</v>
      </c>
      <c r="H140" s="93" t="s">
        <v>456</v>
      </c>
    </row>
    <row r="141" spans="1:8">
      <c r="A141" s="84" t="s">
        <v>380</v>
      </c>
      <c r="B141" s="83"/>
      <c r="C141" s="83"/>
      <c r="D141" s="83">
        <f t="shared" si="39"/>
        <v>0</v>
      </c>
      <c r="E141" s="83"/>
      <c r="F141" s="83"/>
      <c r="G141" s="83">
        <f t="shared" si="42"/>
        <v>0</v>
      </c>
      <c r="H141" s="93" t="s">
        <v>457</v>
      </c>
    </row>
    <row r="142" spans="1:8">
      <c r="A142" s="84" t="s">
        <v>382</v>
      </c>
      <c r="B142" s="83"/>
      <c r="C142" s="83"/>
      <c r="D142" s="83">
        <f t="shared" si="39"/>
        <v>0</v>
      </c>
      <c r="E142" s="83"/>
      <c r="F142" s="83"/>
      <c r="G142" s="83">
        <f t="shared" si="42"/>
        <v>0</v>
      </c>
      <c r="H142" s="93" t="s">
        <v>458</v>
      </c>
    </row>
    <row r="143" spans="1:8">
      <c r="A143" s="84" t="s">
        <v>573</v>
      </c>
      <c r="B143" s="83"/>
      <c r="C143" s="83"/>
      <c r="D143" s="83">
        <f t="shared" si="39"/>
        <v>0</v>
      </c>
      <c r="E143" s="83"/>
      <c r="F143" s="83"/>
      <c r="G143" s="83">
        <f t="shared" si="42"/>
        <v>0</v>
      </c>
      <c r="H143" s="93"/>
    </row>
    <row r="144" spans="1:8">
      <c r="A144" s="84" t="s">
        <v>384</v>
      </c>
      <c r="B144" s="83"/>
      <c r="C144" s="83"/>
      <c r="D144" s="83">
        <f t="shared" si="39"/>
        <v>0</v>
      </c>
      <c r="E144" s="83"/>
      <c r="F144" s="83"/>
      <c r="G144" s="83">
        <f t="shared" si="42"/>
        <v>0</v>
      </c>
      <c r="H144" s="93" t="s">
        <v>459</v>
      </c>
    </row>
    <row r="145" spans="1:8" ht="15">
      <c r="A145" s="84" t="s">
        <v>386</v>
      </c>
      <c r="B145" s="216">
        <v>12778486.529999999</v>
      </c>
      <c r="C145" s="216">
        <v>485365.47</v>
      </c>
      <c r="D145" s="83">
        <f t="shared" si="39"/>
        <v>13263852</v>
      </c>
      <c r="E145" s="216">
        <v>0</v>
      </c>
      <c r="F145" s="216">
        <v>0</v>
      </c>
      <c r="G145" s="83">
        <f t="shared" si="42"/>
        <v>13263852</v>
      </c>
      <c r="H145" s="93" t="s">
        <v>460</v>
      </c>
    </row>
    <row r="146" spans="1:8">
      <c r="A146" s="82" t="s">
        <v>387</v>
      </c>
      <c r="B146" s="83">
        <f>SUM(B147:B149)</f>
        <v>0</v>
      </c>
      <c r="C146" s="83">
        <f t="shared" ref="C146:G146" si="43">SUM(C147:C149)</f>
        <v>0</v>
      </c>
      <c r="D146" s="83">
        <f t="shared" si="43"/>
        <v>0</v>
      </c>
      <c r="E146" s="83">
        <f t="shared" si="43"/>
        <v>0</v>
      </c>
      <c r="F146" s="83">
        <f t="shared" si="43"/>
        <v>0</v>
      </c>
      <c r="G146" s="83">
        <f t="shared" si="43"/>
        <v>0</v>
      </c>
    </row>
    <row r="147" spans="1:8">
      <c r="A147" s="84" t="s">
        <v>389</v>
      </c>
      <c r="B147" s="83"/>
      <c r="C147" s="83"/>
      <c r="D147" s="83">
        <f t="shared" si="39"/>
        <v>0</v>
      </c>
      <c r="E147" s="83"/>
      <c r="F147" s="83"/>
      <c r="G147" s="83">
        <f t="shared" ref="G147:G149" si="44">D147-E147</f>
        <v>0</v>
      </c>
      <c r="H147" s="93" t="s">
        <v>461</v>
      </c>
    </row>
    <row r="148" spans="1:8">
      <c r="A148" s="84" t="s">
        <v>391</v>
      </c>
      <c r="B148" s="83"/>
      <c r="C148" s="83"/>
      <c r="D148" s="83">
        <f t="shared" si="39"/>
        <v>0</v>
      </c>
      <c r="E148" s="83"/>
      <c r="F148" s="83"/>
      <c r="G148" s="83">
        <f t="shared" si="44"/>
        <v>0</v>
      </c>
      <c r="H148" s="93" t="s">
        <v>462</v>
      </c>
    </row>
    <row r="149" spans="1:8">
      <c r="A149" s="84" t="s">
        <v>393</v>
      </c>
      <c r="B149" s="83"/>
      <c r="C149" s="83"/>
      <c r="D149" s="83">
        <f t="shared" si="39"/>
        <v>0</v>
      </c>
      <c r="E149" s="83"/>
      <c r="F149" s="83"/>
      <c r="G149" s="83">
        <f t="shared" si="44"/>
        <v>0</v>
      </c>
      <c r="H149" s="93" t="s">
        <v>463</v>
      </c>
    </row>
    <row r="150" spans="1:8">
      <c r="A150" s="82" t="s">
        <v>394</v>
      </c>
      <c r="B150" s="83">
        <f>SUM(B151:B157)</f>
        <v>13752196.469999999</v>
      </c>
      <c r="C150" s="83">
        <f t="shared" ref="C150:G150" si="45">SUM(C151:C157)</f>
        <v>0</v>
      </c>
      <c r="D150" s="83">
        <f t="shared" si="45"/>
        <v>13752196.469999999</v>
      </c>
      <c r="E150" s="83">
        <f t="shared" si="45"/>
        <v>2881644.3200000003</v>
      </c>
      <c r="F150" s="83">
        <f t="shared" si="45"/>
        <v>2881644.3200000003</v>
      </c>
      <c r="G150" s="83">
        <f t="shared" si="45"/>
        <v>10870552.149999999</v>
      </c>
    </row>
    <row r="151" spans="1:8" ht="15">
      <c r="A151" s="84" t="s">
        <v>396</v>
      </c>
      <c r="B151" s="216">
        <v>8268301.0099999998</v>
      </c>
      <c r="C151" s="216">
        <v>0</v>
      </c>
      <c r="D151" s="83">
        <f t="shared" si="39"/>
        <v>8268301.0099999998</v>
      </c>
      <c r="E151" s="216">
        <v>1987572.36</v>
      </c>
      <c r="F151" s="216">
        <v>1987572.36</v>
      </c>
      <c r="G151" s="83">
        <f t="shared" ref="G151:G157" si="46">D151-E151</f>
        <v>6280728.6499999994</v>
      </c>
      <c r="H151" s="93" t="s">
        <v>464</v>
      </c>
    </row>
    <row r="152" spans="1:8" ht="15">
      <c r="A152" s="84" t="s">
        <v>398</v>
      </c>
      <c r="B152" s="216">
        <v>5483895.46</v>
      </c>
      <c r="C152" s="216">
        <v>0</v>
      </c>
      <c r="D152" s="83">
        <f t="shared" si="39"/>
        <v>5483895.46</v>
      </c>
      <c r="E152" s="216">
        <v>894071.96</v>
      </c>
      <c r="F152" s="216">
        <v>894071.96</v>
      </c>
      <c r="G152" s="83">
        <f t="shared" si="46"/>
        <v>4589823.5</v>
      </c>
      <c r="H152" s="93" t="s">
        <v>465</v>
      </c>
    </row>
    <row r="153" spans="1:8">
      <c r="A153" s="84" t="s">
        <v>400</v>
      </c>
      <c r="B153" s="83"/>
      <c r="C153" s="83"/>
      <c r="D153" s="83">
        <f t="shared" si="39"/>
        <v>0</v>
      </c>
      <c r="E153" s="83"/>
      <c r="F153" s="83"/>
      <c r="G153" s="83">
        <f t="shared" si="46"/>
        <v>0</v>
      </c>
      <c r="H153" s="93" t="s">
        <v>466</v>
      </c>
    </row>
    <row r="154" spans="1:8">
      <c r="A154" s="88" t="s">
        <v>402</v>
      </c>
      <c r="B154" s="83"/>
      <c r="C154" s="83"/>
      <c r="D154" s="83">
        <f t="shared" si="39"/>
        <v>0</v>
      </c>
      <c r="E154" s="83"/>
      <c r="F154" s="83"/>
      <c r="G154" s="83">
        <f t="shared" si="46"/>
        <v>0</v>
      </c>
      <c r="H154" s="93" t="s">
        <v>467</v>
      </c>
    </row>
    <row r="155" spans="1:8">
      <c r="A155" s="84" t="s">
        <v>404</v>
      </c>
      <c r="B155" s="83"/>
      <c r="C155" s="83"/>
      <c r="D155" s="83">
        <f t="shared" si="39"/>
        <v>0</v>
      </c>
      <c r="E155" s="83"/>
      <c r="F155" s="83"/>
      <c r="G155" s="83">
        <f t="shared" si="46"/>
        <v>0</v>
      </c>
      <c r="H155" s="93" t="s">
        <v>468</v>
      </c>
    </row>
    <row r="156" spans="1:8">
      <c r="A156" s="84" t="s">
        <v>406</v>
      </c>
      <c r="B156" s="83"/>
      <c r="C156" s="83"/>
      <c r="D156" s="83">
        <f t="shared" si="39"/>
        <v>0</v>
      </c>
      <c r="E156" s="83"/>
      <c r="F156" s="83"/>
      <c r="G156" s="83">
        <f t="shared" si="46"/>
        <v>0</v>
      </c>
      <c r="H156" s="93" t="s">
        <v>469</v>
      </c>
    </row>
    <row r="157" spans="1:8">
      <c r="A157" s="84" t="s">
        <v>408</v>
      </c>
      <c r="B157" s="83"/>
      <c r="C157" s="83"/>
      <c r="D157" s="83">
        <f t="shared" si="39"/>
        <v>0</v>
      </c>
      <c r="E157" s="83"/>
      <c r="F157" s="83"/>
      <c r="G157" s="83">
        <f t="shared" si="46"/>
        <v>0</v>
      </c>
      <c r="H157" s="93" t="s">
        <v>470</v>
      </c>
    </row>
    <row r="158" spans="1:8">
      <c r="A158" s="89"/>
      <c r="B158" s="86"/>
      <c r="C158" s="86"/>
      <c r="D158" s="86"/>
      <c r="E158" s="86"/>
      <c r="F158" s="86"/>
      <c r="G158" s="86"/>
    </row>
    <row r="159" spans="1:8" ht="15">
      <c r="A159" s="90" t="s">
        <v>471</v>
      </c>
      <c r="B159" s="81">
        <f>B9+B84</f>
        <v>810993601.84000003</v>
      </c>
      <c r="C159" s="81">
        <f t="shared" ref="C159:G159" si="47">C9+C84</f>
        <v>195525418.79000002</v>
      </c>
      <c r="D159" s="81">
        <f t="shared" si="47"/>
        <v>1006519020.63</v>
      </c>
      <c r="E159" s="81">
        <f t="shared" si="47"/>
        <v>188680118.43000001</v>
      </c>
      <c r="F159" s="81">
        <f t="shared" si="47"/>
        <v>182484111.53</v>
      </c>
      <c r="G159" s="81">
        <f t="shared" si="47"/>
        <v>817838902.19999993</v>
      </c>
    </row>
    <row r="160" spans="1:8">
      <c r="A160" s="91"/>
      <c r="B160" s="92"/>
      <c r="C160" s="92"/>
      <c r="D160" s="92"/>
      <c r="E160" s="92"/>
      <c r="F160" s="92"/>
      <c r="G160" s="92"/>
    </row>
    <row r="161" spans="1:2">
      <c r="A161" s="95"/>
    </row>
    <row r="162" spans="1:2">
      <c r="B162" s="125">
        <v>810993601.84000003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7" sqref="A7:A8"/>
    </sheetView>
  </sheetViews>
  <sheetFormatPr baseColWidth="10" defaultRowHeight="12.75"/>
  <cols>
    <col min="1" max="1" width="52.83203125" style="28" customWidth="1"/>
    <col min="2" max="7" width="25.33203125" style="28" customWidth="1"/>
    <col min="8" max="16384" width="12" style="28"/>
  </cols>
  <sheetData>
    <row r="1" spans="1:7" ht="21">
      <c r="A1" s="144" t="s">
        <v>600</v>
      </c>
      <c r="B1" s="144"/>
      <c r="C1" s="144"/>
      <c r="D1" s="144"/>
      <c r="E1" s="144"/>
      <c r="F1" s="144"/>
      <c r="G1" s="144"/>
    </row>
    <row r="2" spans="1:7" ht="15">
      <c r="A2" s="154" t="s">
        <v>575</v>
      </c>
      <c r="B2" s="155"/>
      <c r="C2" s="155"/>
      <c r="D2" s="155"/>
      <c r="E2" s="155"/>
      <c r="F2" s="155"/>
      <c r="G2" s="156"/>
    </row>
    <row r="3" spans="1:7" ht="15">
      <c r="A3" s="157" t="s">
        <v>576</v>
      </c>
      <c r="B3" s="158"/>
      <c r="C3" s="158"/>
      <c r="D3" s="158"/>
      <c r="E3" s="158"/>
      <c r="F3" s="158"/>
      <c r="G3" s="159"/>
    </row>
    <row r="4" spans="1:7" ht="15">
      <c r="A4" s="157" t="s">
        <v>601</v>
      </c>
      <c r="B4" s="158"/>
      <c r="C4" s="158"/>
      <c r="D4" s="158"/>
      <c r="E4" s="158"/>
      <c r="F4" s="158"/>
      <c r="G4" s="159"/>
    </row>
    <row r="5" spans="1:7" ht="15">
      <c r="A5" s="160" t="s">
        <v>613</v>
      </c>
      <c r="B5" s="161"/>
      <c r="C5" s="161"/>
      <c r="D5" s="161"/>
      <c r="E5" s="161"/>
      <c r="F5" s="161"/>
      <c r="G5" s="162"/>
    </row>
    <row r="6" spans="1:7" ht="15">
      <c r="A6" s="163" t="s">
        <v>578</v>
      </c>
      <c r="B6" s="164"/>
      <c r="C6" s="164"/>
      <c r="D6" s="164"/>
      <c r="E6" s="164"/>
      <c r="F6" s="164"/>
      <c r="G6" s="165"/>
    </row>
    <row r="7" spans="1:7" ht="15">
      <c r="A7" s="150" t="s">
        <v>0</v>
      </c>
      <c r="B7" s="151" t="s">
        <v>269</v>
      </c>
      <c r="C7" s="151"/>
      <c r="D7" s="151"/>
      <c r="E7" s="151"/>
      <c r="F7" s="151"/>
      <c r="G7" s="152" t="s">
        <v>274</v>
      </c>
    </row>
    <row r="8" spans="1:7" ht="30">
      <c r="A8" s="149"/>
      <c r="B8" s="114" t="s">
        <v>270</v>
      </c>
      <c r="C8" s="115" t="s">
        <v>170</v>
      </c>
      <c r="D8" s="114" t="s">
        <v>171</v>
      </c>
      <c r="E8" s="114" t="s">
        <v>172</v>
      </c>
      <c r="F8" s="114" t="s">
        <v>250</v>
      </c>
      <c r="G8" s="153"/>
    </row>
    <row r="9" spans="1:7" ht="15">
      <c r="A9" s="98" t="s">
        <v>602</v>
      </c>
      <c r="B9" s="116">
        <f>SUM(B10:B18)</f>
        <v>557546648.26999998</v>
      </c>
      <c r="C9" s="116">
        <f t="shared" ref="C9:G9" si="0">SUM(C10:C18)</f>
        <v>104486475.23</v>
      </c>
      <c r="D9" s="116">
        <f t="shared" si="0"/>
        <v>662033123.5</v>
      </c>
      <c r="E9" s="116">
        <f t="shared" si="0"/>
        <v>103783605.53</v>
      </c>
      <c r="F9" s="116">
        <f t="shared" si="0"/>
        <v>101689359</v>
      </c>
      <c r="G9" s="116">
        <f t="shared" si="0"/>
        <v>558249517.97000003</v>
      </c>
    </row>
    <row r="10" spans="1:7" ht="15">
      <c r="A10" s="117">
        <v>3111</v>
      </c>
      <c r="B10" s="204">
        <v>514845524.92000002</v>
      </c>
      <c r="C10" s="204">
        <v>0</v>
      </c>
      <c r="D10" s="68">
        <f>B10+C10</f>
        <v>514845524.92000002</v>
      </c>
      <c r="E10" s="204">
        <v>94765724.890000001</v>
      </c>
      <c r="F10" s="204">
        <v>92671478.359999999</v>
      </c>
      <c r="G10" s="68">
        <f>D10-E10</f>
        <v>420079800.03000003</v>
      </c>
    </row>
    <row r="11" spans="1:7" ht="15">
      <c r="A11" s="117">
        <v>3112</v>
      </c>
      <c r="B11" s="204">
        <v>42701123.350000001</v>
      </c>
      <c r="C11" s="204">
        <v>0</v>
      </c>
      <c r="D11" s="68">
        <f t="shared" ref="D11:D17" si="1">B11+C11</f>
        <v>42701123.350000001</v>
      </c>
      <c r="E11" s="204">
        <v>9017880.6400000006</v>
      </c>
      <c r="F11" s="204">
        <v>9017880.6400000006</v>
      </c>
      <c r="G11" s="68">
        <f t="shared" ref="G11:G17" si="2">D11-E11</f>
        <v>33683242.710000001</v>
      </c>
    </row>
    <row r="12" spans="1:7" ht="15">
      <c r="A12" s="117">
        <v>3111</v>
      </c>
      <c r="B12" s="204">
        <v>0</v>
      </c>
      <c r="C12" s="204">
        <v>104486475.23</v>
      </c>
      <c r="D12" s="68">
        <f t="shared" si="1"/>
        <v>104486475.23</v>
      </c>
      <c r="E12" s="204">
        <v>0</v>
      </c>
      <c r="F12" s="204">
        <v>0</v>
      </c>
      <c r="G12" s="68">
        <f t="shared" si="2"/>
        <v>104486475.23</v>
      </c>
    </row>
    <row r="13" spans="1:7">
      <c r="A13" s="118" t="s">
        <v>473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>
      <c r="A14" s="118" t="s">
        <v>474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>
      <c r="A15" s="118" t="s">
        <v>475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>
      <c r="A16" s="118" t="s">
        <v>476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>
      <c r="A17" s="118" t="s">
        <v>603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ht="15">
      <c r="A18" s="119" t="s">
        <v>604</v>
      </c>
      <c r="B18" s="66"/>
      <c r="C18" s="66"/>
      <c r="D18" s="66"/>
      <c r="E18" s="66"/>
      <c r="F18" s="66"/>
      <c r="G18" s="66"/>
    </row>
    <row r="19" spans="1:7" ht="15">
      <c r="A19" s="58" t="s">
        <v>605</v>
      </c>
      <c r="B19" s="64">
        <f>SUM(B20:B28)</f>
        <v>253446953.56999999</v>
      </c>
      <c r="C19" s="64">
        <f t="shared" ref="C19:G19" si="3">SUM(C20:C28)</f>
        <v>91038943.560000002</v>
      </c>
      <c r="D19" s="64">
        <f t="shared" si="3"/>
        <v>344485897.13</v>
      </c>
      <c r="E19" s="64">
        <f t="shared" si="3"/>
        <v>84896512.900000006</v>
      </c>
      <c r="F19" s="64">
        <f t="shared" si="3"/>
        <v>895807</v>
      </c>
      <c r="G19" s="64">
        <f t="shared" si="3"/>
        <v>259589384.22999999</v>
      </c>
    </row>
    <row r="20" spans="1:7" ht="15">
      <c r="A20" s="117">
        <v>3111</v>
      </c>
      <c r="B20" s="204">
        <v>253446953.56999999</v>
      </c>
      <c r="C20" s="204">
        <v>91038943.560000002</v>
      </c>
      <c r="D20" s="68">
        <f t="shared" ref="D20:D28" si="4">B20+C20</f>
        <v>344485897.13</v>
      </c>
      <c r="E20" s="204">
        <v>84896512.900000006</v>
      </c>
      <c r="F20" s="204">
        <v>895807</v>
      </c>
      <c r="G20" s="68">
        <f t="shared" ref="G20:G28" si="5">D20-E20</f>
        <v>259589384.22999999</v>
      </c>
    </row>
    <row r="21" spans="1:7">
      <c r="A21" s="118" t="s">
        <v>627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>
      <c r="A22" s="118" t="s">
        <v>472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>
      <c r="A23" s="118" t="s">
        <v>473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>
      <c r="A24" s="118" t="s">
        <v>474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>
      <c r="A25" s="118" t="s">
        <v>475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>
      <c r="A26" s="118" t="s">
        <v>476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>
      <c r="A27" s="118" t="s">
        <v>603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ht="15">
      <c r="A28" s="119" t="s">
        <v>604</v>
      </c>
      <c r="B28" s="66"/>
      <c r="C28" s="66"/>
      <c r="D28" s="68">
        <f t="shared" si="4"/>
        <v>0</v>
      </c>
      <c r="E28" s="68"/>
      <c r="F28" s="68"/>
      <c r="G28" s="68">
        <f t="shared" si="5"/>
        <v>0</v>
      </c>
    </row>
    <row r="29" spans="1:7" ht="15">
      <c r="A29" s="58" t="s">
        <v>471</v>
      </c>
      <c r="B29" s="64">
        <f>B9+B19</f>
        <v>810993601.83999991</v>
      </c>
      <c r="C29" s="64">
        <f t="shared" ref="C29:F29" si="6">C9+C19</f>
        <v>195525418.79000002</v>
      </c>
      <c r="D29" s="64">
        <f>B29+C29</f>
        <v>1006519020.6299999</v>
      </c>
      <c r="E29" s="64">
        <f t="shared" si="6"/>
        <v>188680118.43000001</v>
      </c>
      <c r="F29" s="64">
        <f t="shared" si="6"/>
        <v>102585166</v>
      </c>
      <c r="G29" s="64">
        <f>D29-E29</f>
        <v>817838902.19999981</v>
      </c>
    </row>
    <row r="30" spans="1:7">
      <c r="A30" s="67"/>
      <c r="B30" s="120"/>
      <c r="C30" s="120"/>
      <c r="D30" s="120"/>
      <c r="E30" s="120"/>
      <c r="F30" s="120"/>
      <c r="G30" s="120"/>
    </row>
    <row r="31" spans="1:7">
      <c r="A31" s="1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C8" sqref="C8"/>
    </sheetView>
  </sheetViews>
  <sheetFormatPr baseColWidth="10" defaultRowHeight="12.75"/>
  <cols>
    <col min="1" max="1" width="82" style="28" customWidth="1"/>
    <col min="2" max="7" width="25.6640625" style="28" customWidth="1"/>
    <col min="8" max="16384" width="12" style="28"/>
  </cols>
  <sheetData>
    <row r="1" spans="1:8" ht="51.75" customHeight="1">
      <c r="A1" s="166" t="s">
        <v>589</v>
      </c>
      <c r="B1" s="167"/>
      <c r="C1" s="167"/>
      <c r="D1" s="167"/>
      <c r="E1" s="167"/>
      <c r="F1" s="167"/>
      <c r="G1" s="167"/>
    </row>
    <row r="2" spans="1:8" ht="15">
      <c r="A2" s="154" t="s">
        <v>575</v>
      </c>
      <c r="B2" s="155"/>
      <c r="C2" s="155"/>
      <c r="D2" s="155"/>
      <c r="E2" s="155"/>
      <c r="F2" s="155"/>
      <c r="G2" s="156"/>
    </row>
    <row r="3" spans="1:8" ht="15">
      <c r="A3" s="157" t="s">
        <v>590</v>
      </c>
      <c r="B3" s="158"/>
      <c r="C3" s="158"/>
      <c r="D3" s="158"/>
      <c r="E3" s="158"/>
      <c r="F3" s="158"/>
      <c r="G3" s="159"/>
    </row>
    <row r="4" spans="1:8" ht="15">
      <c r="A4" s="157" t="s">
        <v>591</v>
      </c>
      <c r="B4" s="158"/>
      <c r="C4" s="158"/>
      <c r="D4" s="158"/>
      <c r="E4" s="158"/>
      <c r="F4" s="158"/>
      <c r="G4" s="159"/>
    </row>
    <row r="5" spans="1:8" ht="15">
      <c r="A5" s="160" t="s">
        <v>613</v>
      </c>
      <c r="B5" s="161"/>
      <c r="C5" s="161"/>
      <c r="D5" s="161"/>
      <c r="E5" s="161"/>
      <c r="F5" s="161"/>
      <c r="G5" s="162"/>
    </row>
    <row r="6" spans="1:8" ht="15">
      <c r="A6" s="163" t="s">
        <v>578</v>
      </c>
      <c r="B6" s="164"/>
      <c r="C6" s="164"/>
      <c r="D6" s="164"/>
      <c r="E6" s="164"/>
      <c r="F6" s="164"/>
      <c r="G6" s="165"/>
    </row>
    <row r="7" spans="1:8" ht="15">
      <c r="A7" s="158" t="s">
        <v>0</v>
      </c>
      <c r="B7" s="163" t="s">
        <v>269</v>
      </c>
      <c r="C7" s="164"/>
      <c r="D7" s="164"/>
      <c r="E7" s="164"/>
      <c r="F7" s="165"/>
      <c r="G7" s="143" t="s">
        <v>579</v>
      </c>
    </row>
    <row r="8" spans="1:8" ht="30">
      <c r="A8" s="158"/>
      <c r="B8" s="96" t="s">
        <v>270</v>
      </c>
      <c r="C8" s="57" t="s">
        <v>580</v>
      </c>
      <c r="D8" s="96" t="s">
        <v>272</v>
      </c>
      <c r="E8" s="96" t="s">
        <v>172</v>
      </c>
      <c r="F8" s="97" t="s">
        <v>250</v>
      </c>
      <c r="G8" s="142"/>
    </row>
    <row r="9" spans="1:8" ht="15">
      <c r="A9" s="98" t="s">
        <v>477</v>
      </c>
      <c r="B9" s="99">
        <f>B10+B19+B27+B37</f>
        <v>557546648.26999998</v>
      </c>
      <c r="C9" s="99">
        <f t="shared" ref="C9:G9" si="0">C10+C19+C27+C37</f>
        <v>104486475.23000002</v>
      </c>
      <c r="D9" s="99">
        <f t="shared" si="0"/>
        <v>662033123.5</v>
      </c>
      <c r="E9" s="99">
        <f t="shared" si="0"/>
        <v>103783605.53</v>
      </c>
      <c r="F9" s="99">
        <f t="shared" si="0"/>
        <v>101689359</v>
      </c>
      <c r="G9" s="99">
        <f t="shared" si="0"/>
        <v>558249517.97000003</v>
      </c>
    </row>
    <row r="10" spans="1:8">
      <c r="A10" s="59" t="s">
        <v>478</v>
      </c>
      <c r="B10" s="100">
        <f>SUM(B11:B18)</f>
        <v>254248161.18000001</v>
      </c>
      <c r="C10" s="100">
        <f t="shared" ref="C10:G10" si="1">SUM(C11:C18)</f>
        <v>58919222.500000007</v>
      </c>
      <c r="D10" s="100">
        <f t="shared" si="1"/>
        <v>313167383.68000001</v>
      </c>
      <c r="E10" s="100">
        <f t="shared" si="1"/>
        <v>46945362.07</v>
      </c>
      <c r="F10" s="100">
        <f t="shared" si="1"/>
        <v>45387411.869999997</v>
      </c>
      <c r="G10" s="100">
        <f t="shared" si="1"/>
        <v>266222021.61000001</v>
      </c>
    </row>
    <row r="11" spans="1:8">
      <c r="A11" s="76" t="s">
        <v>480</v>
      </c>
      <c r="B11" s="100"/>
      <c r="C11" s="100"/>
      <c r="D11" s="100">
        <f>B11+C11</f>
        <v>0</v>
      </c>
      <c r="E11" s="100"/>
      <c r="F11" s="100"/>
      <c r="G11" s="100">
        <f>D11-E11</f>
        <v>0</v>
      </c>
      <c r="H11" s="106" t="s">
        <v>479</v>
      </c>
    </row>
    <row r="12" spans="1:8">
      <c r="A12" s="76" t="s">
        <v>482</v>
      </c>
      <c r="B12" s="100"/>
      <c r="C12" s="100"/>
      <c r="D12" s="100">
        <f t="shared" ref="D12:D18" si="2">B12+C12</f>
        <v>0</v>
      </c>
      <c r="E12" s="100"/>
      <c r="F12" s="100"/>
      <c r="G12" s="100">
        <f t="shared" ref="G12:G18" si="3">D12-E12</f>
        <v>0</v>
      </c>
      <c r="H12" s="106" t="s">
        <v>481</v>
      </c>
    </row>
    <row r="13" spans="1:8" ht="15">
      <c r="A13" s="76" t="s">
        <v>484</v>
      </c>
      <c r="B13" s="217">
        <v>50684198.100000001</v>
      </c>
      <c r="C13" s="217">
        <v>17358033.600000001</v>
      </c>
      <c r="D13" s="100">
        <f t="shared" si="2"/>
        <v>68042231.700000003</v>
      </c>
      <c r="E13" s="217">
        <v>13125976.26</v>
      </c>
      <c r="F13" s="217">
        <v>12941915.75</v>
      </c>
      <c r="G13" s="100">
        <f t="shared" si="3"/>
        <v>54916255.440000005</v>
      </c>
      <c r="H13" s="106" t="s">
        <v>483</v>
      </c>
    </row>
    <row r="14" spans="1:8">
      <c r="A14" s="76" t="s">
        <v>486</v>
      </c>
      <c r="B14" s="100"/>
      <c r="C14" s="100"/>
      <c r="D14" s="100">
        <f t="shared" si="2"/>
        <v>0</v>
      </c>
      <c r="E14" s="100"/>
      <c r="F14" s="100"/>
      <c r="G14" s="100">
        <f t="shared" si="3"/>
        <v>0</v>
      </c>
      <c r="H14" s="106" t="s">
        <v>485</v>
      </c>
    </row>
    <row r="15" spans="1:8" ht="15">
      <c r="A15" s="76" t="s">
        <v>488</v>
      </c>
      <c r="B15" s="217">
        <v>71516389.230000004</v>
      </c>
      <c r="C15" s="217">
        <v>4337072</v>
      </c>
      <c r="D15" s="100">
        <f t="shared" si="2"/>
        <v>75853461.230000004</v>
      </c>
      <c r="E15" s="217">
        <v>7601003.1100000003</v>
      </c>
      <c r="F15" s="217">
        <v>7550841.8099999996</v>
      </c>
      <c r="G15" s="100">
        <f t="shared" si="3"/>
        <v>68252458.120000005</v>
      </c>
      <c r="H15" s="106" t="s">
        <v>487</v>
      </c>
    </row>
    <row r="16" spans="1:8">
      <c r="A16" s="76" t="s">
        <v>490</v>
      </c>
      <c r="B16" s="100"/>
      <c r="C16" s="100"/>
      <c r="D16" s="100">
        <f t="shared" si="2"/>
        <v>0</v>
      </c>
      <c r="E16" s="100"/>
      <c r="F16" s="100"/>
      <c r="G16" s="100">
        <f t="shared" si="3"/>
        <v>0</v>
      </c>
      <c r="H16" s="106" t="s">
        <v>489</v>
      </c>
    </row>
    <row r="17" spans="1:8" ht="15">
      <c r="A17" s="76" t="s">
        <v>492</v>
      </c>
      <c r="B17" s="217">
        <v>35362772.399999999</v>
      </c>
      <c r="C17" s="217">
        <v>27808694.190000001</v>
      </c>
      <c r="D17" s="100">
        <f t="shared" si="2"/>
        <v>63171466.590000004</v>
      </c>
      <c r="E17" s="217">
        <v>8009375.8499999996</v>
      </c>
      <c r="F17" s="217">
        <v>7996734.0999999996</v>
      </c>
      <c r="G17" s="100">
        <f t="shared" si="3"/>
        <v>55162090.740000002</v>
      </c>
      <c r="H17" s="106" t="s">
        <v>491</v>
      </c>
    </row>
    <row r="18" spans="1:8" ht="15">
      <c r="A18" s="76" t="s">
        <v>494</v>
      </c>
      <c r="B18" s="217">
        <v>96684801.450000003</v>
      </c>
      <c r="C18" s="217">
        <v>9415422.7100000009</v>
      </c>
      <c r="D18" s="100">
        <f t="shared" si="2"/>
        <v>106100224.16</v>
      </c>
      <c r="E18" s="217">
        <v>18209006.850000001</v>
      </c>
      <c r="F18" s="217">
        <v>16897920.210000001</v>
      </c>
      <c r="G18" s="100">
        <f t="shared" si="3"/>
        <v>87891217.310000002</v>
      </c>
      <c r="H18" s="106" t="s">
        <v>493</v>
      </c>
    </row>
    <row r="19" spans="1:8">
      <c r="A19" s="59" t="s">
        <v>495</v>
      </c>
      <c r="B19" s="100">
        <f>SUM(B20:B26)</f>
        <v>227002560.50999999</v>
      </c>
      <c r="C19" s="100">
        <f t="shared" ref="C19:G19" si="4">SUM(C20:C26)</f>
        <v>38822252.730000004</v>
      </c>
      <c r="D19" s="100">
        <f t="shared" si="4"/>
        <v>265824813.23999998</v>
      </c>
      <c r="E19" s="100">
        <f t="shared" si="4"/>
        <v>43510990.630000003</v>
      </c>
      <c r="F19" s="100">
        <f t="shared" si="4"/>
        <v>43453704.420000002</v>
      </c>
      <c r="G19" s="100">
        <f t="shared" si="4"/>
        <v>222313822.61000001</v>
      </c>
    </row>
    <row r="20" spans="1:8" ht="15">
      <c r="A20" s="76" t="s">
        <v>581</v>
      </c>
      <c r="B20" s="217">
        <v>5724026.04</v>
      </c>
      <c r="C20" s="217">
        <v>1385000</v>
      </c>
      <c r="D20" s="100">
        <f t="shared" ref="D20:D26" si="5">B20+C20</f>
        <v>7109026.04</v>
      </c>
      <c r="E20" s="217">
        <v>826367.77</v>
      </c>
      <c r="F20" s="217">
        <v>818267.77</v>
      </c>
      <c r="G20" s="100">
        <f t="shared" ref="G20:G26" si="6">D20-E20</f>
        <v>6282658.2699999996</v>
      </c>
      <c r="H20" s="106" t="s">
        <v>496</v>
      </c>
    </row>
    <row r="21" spans="1:8" ht="15">
      <c r="A21" s="76" t="s">
        <v>498</v>
      </c>
      <c r="B21" s="217">
        <v>149185319.34999999</v>
      </c>
      <c r="C21" s="217">
        <v>34721006.530000001</v>
      </c>
      <c r="D21" s="100">
        <f t="shared" si="5"/>
        <v>183906325.88</v>
      </c>
      <c r="E21" s="217">
        <v>27444477.399999999</v>
      </c>
      <c r="F21" s="217">
        <v>27429226.800000001</v>
      </c>
      <c r="G21" s="100">
        <f t="shared" si="6"/>
        <v>156461848.47999999</v>
      </c>
      <c r="H21" s="106" t="s">
        <v>497</v>
      </c>
    </row>
    <row r="22" spans="1:8">
      <c r="A22" s="76" t="s">
        <v>500</v>
      </c>
      <c r="B22" s="100"/>
      <c r="C22" s="100"/>
      <c r="D22" s="100">
        <f t="shared" si="5"/>
        <v>0</v>
      </c>
      <c r="E22" s="100"/>
      <c r="F22" s="100"/>
      <c r="G22" s="100">
        <f t="shared" si="6"/>
        <v>0</v>
      </c>
      <c r="H22" s="106" t="s">
        <v>499</v>
      </c>
    </row>
    <row r="23" spans="1:8" ht="15">
      <c r="A23" s="76" t="s">
        <v>502</v>
      </c>
      <c r="B23" s="217">
        <v>24405538.02</v>
      </c>
      <c r="C23" s="217">
        <v>2716246.2</v>
      </c>
      <c r="D23" s="100">
        <f t="shared" si="5"/>
        <v>27121784.219999999</v>
      </c>
      <c r="E23" s="217">
        <v>5369741.3600000003</v>
      </c>
      <c r="F23" s="217">
        <v>5335805.75</v>
      </c>
      <c r="G23" s="100">
        <f t="shared" si="6"/>
        <v>21752042.859999999</v>
      </c>
      <c r="H23" s="106" t="s">
        <v>501</v>
      </c>
    </row>
    <row r="24" spans="1:8" ht="15">
      <c r="A24" s="76" t="s">
        <v>582</v>
      </c>
      <c r="B24" s="217">
        <v>2591058.91</v>
      </c>
      <c r="C24" s="217">
        <v>0</v>
      </c>
      <c r="D24" s="100">
        <f t="shared" si="5"/>
        <v>2591058.91</v>
      </c>
      <c r="E24" s="217">
        <v>490521.24</v>
      </c>
      <c r="F24" s="217">
        <v>490521.24</v>
      </c>
      <c r="G24" s="100">
        <f t="shared" si="6"/>
        <v>2100537.67</v>
      </c>
      <c r="H24" s="106" t="s">
        <v>503</v>
      </c>
    </row>
    <row r="25" spans="1:8" ht="15">
      <c r="A25" s="76" t="s">
        <v>505</v>
      </c>
      <c r="B25" s="217">
        <v>37880223.350000001</v>
      </c>
      <c r="C25" s="217">
        <v>0</v>
      </c>
      <c r="D25" s="100">
        <f t="shared" si="5"/>
        <v>37880223.350000001</v>
      </c>
      <c r="E25" s="217">
        <v>8017880.6399999997</v>
      </c>
      <c r="F25" s="217">
        <v>8017880.6399999997</v>
      </c>
      <c r="G25" s="100">
        <f t="shared" si="6"/>
        <v>29862342.710000001</v>
      </c>
      <c r="H25" s="106" t="s">
        <v>504</v>
      </c>
    </row>
    <row r="26" spans="1:8" ht="15">
      <c r="A26" s="76" t="s">
        <v>507</v>
      </c>
      <c r="B26" s="217">
        <v>7216394.8399999999</v>
      </c>
      <c r="C26" s="217">
        <v>0</v>
      </c>
      <c r="D26" s="100">
        <f t="shared" si="5"/>
        <v>7216394.8399999999</v>
      </c>
      <c r="E26" s="217">
        <v>1362002.22</v>
      </c>
      <c r="F26" s="217">
        <v>1362002.22</v>
      </c>
      <c r="G26" s="100">
        <f t="shared" si="6"/>
        <v>5854392.6200000001</v>
      </c>
      <c r="H26" s="106" t="s">
        <v>506</v>
      </c>
    </row>
    <row r="27" spans="1:8">
      <c r="A27" s="59" t="s">
        <v>508</v>
      </c>
      <c r="B27" s="100">
        <f>SUM(B28:B36)</f>
        <v>76295926.579999998</v>
      </c>
      <c r="C27" s="100">
        <f t="shared" ref="C27:G27" si="7">SUM(C28:C36)</f>
        <v>6745000</v>
      </c>
      <c r="D27" s="100">
        <f t="shared" si="7"/>
        <v>83040926.579999998</v>
      </c>
      <c r="E27" s="100">
        <f t="shared" si="7"/>
        <v>13327252.829999998</v>
      </c>
      <c r="F27" s="100">
        <f t="shared" si="7"/>
        <v>12848242.710000001</v>
      </c>
      <c r="G27" s="100">
        <f t="shared" si="7"/>
        <v>69713673.75</v>
      </c>
    </row>
    <row r="28" spans="1:8" ht="15">
      <c r="A28" s="77" t="s">
        <v>510</v>
      </c>
      <c r="B28" s="217">
        <v>51865575.229999997</v>
      </c>
      <c r="C28" s="217">
        <v>6850000</v>
      </c>
      <c r="D28" s="100">
        <f t="shared" ref="D28:D36" si="8">B28+C28</f>
        <v>58715575.229999997</v>
      </c>
      <c r="E28" s="217">
        <v>9205416.4499999993</v>
      </c>
      <c r="F28" s="217">
        <v>8914885.3100000005</v>
      </c>
      <c r="G28" s="100">
        <f t="shared" ref="G28:G36" si="9">D28-E28</f>
        <v>49510158.780000001</v>
      </c>
      <c r="H28" s="106" t="s">
        <v>509</v>
      </c>
    </row>
    <row r="29" spans="1:8" ht="15">
      <c r="A29" s="76" t="s">
        <v>512</v>
      </c>
      <c r="B29" s="217">
        <v>19940510.870000001</v>
      </c>
      <c r="C29" s="217">
        <v>0</v>
      </c>
      <c r="D29" s="100">
        <f t="shared" si="8"/>
        <v>19940510.870000001</v>
      </c>
      <c r="E29" s="217">
        <v>2835499.86</v>
      </c>
      <c r="F29" s="217">
        <v>2648672.91</v>
      </c>
      <c r="G29" s="100">
        <f t="shared" si="9"/>
        <v>17105011.010000002</v>
      </c>
      <c r="H29" s="106" t="s">
        <v>511</v>
      </c>
    </row>
    <row r="30" spans="1:8">
      <c r="A30" s="76" t="s">
        <v>583</v>
      </c>
      <c r="B30" s="100"/>
      <c r="C30" s="100"/>
      <c r="D30" s="100">
        <f t="shared" si="8"/>
        <v>0</v>
      </c>
      <c r="E30" s="100"/>
      <c r="F30" s="100"/>
      <c r="G30" s="100">
        <f t="shared" si="9"/>
        <v>0</v>
      </c>
      <c r="H30" s="106" t="s">
        <v>513</v>
      </c>
    </row>
    <row r="31" spans="1:8">
      <c r="A31" s="76" t="s">
        <v>515</v>
      </c>
      <c r="B31" s="100"/>
      <c r="C31" s="100"/>
      <c r="D31" s="100">
        <f t="shared" si="8"/>
        <v>0</v>
      </c>
      <c r="E31" s="100"/>
      <c r="F31" s="100"/>
      <c r="G31" s="100">
        <f t="shared" si="9"/>
        <v>0</v>
      </c>
      <c r="H31" s="106" t="s">
        <v>514</v>
      </c>
    </row>
    <row r="32" spans="1:8">
      <c r="A32" s="76" t="s">
        <v>517</v>
      </c>
      <c r="B32" s="100"/>
      <c r="C32" s="100"/>
      <c r="D32" s="100">
        <f t="shared" si="8"/>
        <v>0</v>
      </c>
      <c r="E32" s="100"/>
      <c r="F32" s="100"/>
      <c r="G32" s="100">
        <f t="shared" si="9"/>
        <v>0</v>
      </c>
      <c r="H32" s="106" t="s">
        <v>516</v>
      </c>
    </row>
    <row r="33" spans="1:8">
      <c r="A33" s="76" t="s">
        <v>519</v>
      </c>
      <c r="B33" s="100"/>
      <c r="C33" s="100"/>
      <c r="D33" s="100">
        <f t="shared" si="8"/>
        <v>0</v>
      </c>
      <c r="E33" s="100"/>
      <c r="F33" s="100"/>
      <c r="G33" s="100">
        <f t="shared" si="9"/>
        <v>0</v>
      </c>
      <c r="H33" s="106" t="s">
        <v>518</v>
      </c>
    </row>
    <row r="34" spans="1:8" ht="15">
      <c r="A34" s="76" t="s">
        <v>521</v>
      </c>
      <c r="B34" s="217">
        <v>4489840.4800000004</v>
      </c>
      <c r="C34" s="217">
        <v>-105000</v>
      </c>
      <c r="D34" s="100">
        <f t="shared" si="8"/>
        <v>4384840.4800000004</v>
      </c>
      <c r="E34" s="217">
        <v>1286336.52</v>
      </c>
      <c r="F34" s="217">
        <v>1284684.49</v>
      </c>
      <c r="G34" s="100">
        <f t="shared" si="9"/>
        <v>3098503.9600000004</v>
      </c>
      <c r="H34" s="106" t="s">
        <v>520</v>
      </c>
    </row>
    <row r="35" spans="1:8">
      <c r="A35" s="76" t="s">
        <v>523</v>
      </c>
      <c r="B35" s="100"/>
      <c r="C35" s="100"/>
      <c r="D35" s="100">
        <f t="shared" si="8"/>
        <v>0</v>
      </c>
      <c r="E35" s="100"/>
      <c r="F35" s="100"/>
      <c r="G35" s="100">
        <f t="shared" si="9"/>
        <v>0</v>
      </c>
      <c r="H35" s="106" t="s">
        <v>522</v>
      </c>
    </row>
    <row r="36" spans="1:8">
      <c r="A36" s="76" t="s">
        <v>525</v>
      </c>
      <c r="B36" s="100"/>
      <c r="C36" s="100"/>
      <c r="D36" s="100">
        <f t="shared" si="8"/>
        <v>0</v>
      </c>
      <c r="E36" s="100"/>
      <c r="F36" s="100"/>
      <c r="G36" s="100">
        <f t="shared" si="9"/>
        <v>0</v>
      </c>
      <c r="H36" s="106" t="s">
        <v>524</v>
      </c>
    </row>
    <row r="37" spans="1:8" ht="25.5">
      <c r="A37" s="101" t="s">
        <v>584</v>
      </c>
      <c r="B37" s="100">
        <f>SUM(B38:B41)</f>
        <v>0</v>
      </c>
      <c r="C37" s="100">
        <f t="shared" ref="C37:G37" si="10">SUM(C38:C41)</f>
        <v>0</v>
      </c>
      <c r="D37" s="100">
        <f t="shared" si="10"/>
        <v>0</v>
      </c>
      <c r="E37" s="100">
        <f t="shared" si="10"/>
        <v>0</v>
      </c>
      <c r="F37" s="100">
        <f t="shared" si="10"/>
        <v>0</v>
      </c>
      <c r="G37" s="100">
        <f t="shared" si="10"/>
        <v>0</v>
      </c>
    </row>
    <row r="38" spans="1:8">
      <c r="A38" s="77" t="s">
        <v>585</v>
      </c>
      <c r="B38" s="100"/>
      <c r="C38" s="100"/>
      <c r="D38" s="100">
        <f t="shared" ref="D38:D41" si="11">B38+C38</f>
        <v>0</v>
      </c>
      <c r="E38" s="100"/>
      <c r="F38" s="100"/>
      <c r="G38" s="100">
        <f t="shared" ref="G38:G41" si="12">D38-E38</f>
        <v>0</v>
      </c>
      <c r="H38" s="106" t="s">
        <v>527</v>
      </c>
    </row>
    <row r="39" spans="1:8" ht="25.5">
      <c r="A39" s="77" t="s">
        <v>586</v>
      </c>
      <c r="B39" s="100"/>
      <c r="C39" s="100"/>
      <c r="D39" s="100">
        <f t="shared" si="11"/>
        <v>0</v>
      </c>
      <c r="E39" s="100"/>
      <c r="F39" s="100"/>
      <c r="G39" s="100">
        <f t="shared" si="12"/>
        <v>0</v>
      </c>
      <c r="H39" s="106" t="s">
        <v>528</v>
      </c>
    </row>
    <row r="40" spans="1:8">
      <c r="A40" s="77" t="s">
        <v>530</v>
      </c>
      <c r="B40" s="100"/>
      <c r="C40" s="100"/>
      <c r="D40" s="100">
        <f t="shared" si="11"/>
        <v>0</v>
      </c>
      <c r="E40" s="100"/>
      <c r="F40" s="100"/>
      <c r="G40" s="100">
        <f t="shared" si="12"/>
        <v>0</v>
      </c>
      <c r="H40" s="106" t="s">
        <v>529</v>
      </c>
    </row>
    <row r="41" spans="1:8">
      <c r="A41" s="77" t="s">
        <v>532</v>
      </c>
      <c r="B41" s="100"/>
      <c r="C41" s="100"/>
      <c r="D41" s="100">
        <f t="shared" si="11"/>
        <v>0</v>
      </c>
      <c r="E41" s="100"/>
      <c r="F41" s="100"/>
      <c r="G41" s="100">
        <f t="shared" si="12"/>
        <v>0</v>
      </c>
      <c r="H41" s="106" t="s">
        <v>531</v>
      </c>
    </row>
    <row r="42" spans="1:8">
      <c r="A42" s="77"/>
      <c r="B42" s="100"/>
      <c r="C42" s="100"/>
      <c r="D42" s="100"/>
      <c r="E42" s="100"/>
      <c r="F42" s="100"/>
      <c r="G42" s="100"/>
    </row>
    <row r="43" spans="1:8" ht="15">
      <c r="A43" s="58" t="s">
        <v>587</v>
      </c>
      <c r="B43" s="102">
        <f>B44+B53+B61+B71</f>
        <v>253446953.56999999</v>
      </c>
      <c r="C43" s="102">
        <f t="shared" ref="C43:G43" si="13">C44+C53+C61+C71</f>
        <v>91038943.560000002</v>
      </c>
      <c r="D43" s="102">
        <f t="shared" si="13"/>
        <v>344485897.13</v>
      </c>
      <c r="E43" s="102">
        <f t="shared" si="13"/>
        <v>84896512.900000006</v>
      </c>
      <c r="F43" s="102">
        <f t="shared" si="13"/>
        <v>78326832.780000001</v>
      </c>
      <c r="G43" s="102">
        <f t="shared" si="13"/>
        <v>259589384.22999999</v>
      </c>
    </row>
    <row r="44" spans="1:8">
      <c r="A44" s="59" t="s">
        <v>588</v>
      </c>
      <c r="B44" s="100">
        <f>SUM(B45:B52)</f>
        <v>170400237.81999999</v>
      </c>
      <c r="C44" s="100">
        <f t="shared" ref="C44:G44" si="14">SUM(C45:C52)</f>
        <v>1146306.25</v>
      </c>
      <c r="D44" s="100">
        <f t="shared" si="14"/>
        <v>171546544.06999999</v>
      </c>
      <c r="E44" s="100">
        <f t="shared" si="14"/>
        <v>13916157.23</v>
      </c>
      <c r="F44" s="100">
        <f t="shared" si="14"/>
        <v>12326838.969999999</v>
      </c>
      <c r="G44" s="100">
        <f t="shared" si="14"/>
        <v>157630386.83999997</v>
      </c>
    </row>
    <row r="45" spans="1:8">
      <c r="A45" s="77" t="s">
        <v>480</v>
      </c>
      <c r="B45" s="100"/>
      <c r="C45" s="100"/>
      <c r="D45" s="100">
        <f t="shared" ref="D45:D52" si="15">B45+C45</f>
        <v>0</v>
      </c>
      <c r="E45" s="100"/>
      <c r="F45" s="100"/>
      <c r="G45" s="100">
        <f t="shared" ref="G45:G52" si="16">D45-E45</f>
        <v>0</v>
      </c>
      <c r="H45" s="106" t="s">
        <v>533</v>
      </c>
    </row>
    <row r="46" spans="1:8">
      <c r="A46" s="77" t="s">
        <v>482</v>
      </c>
      <c r="B46" s="100"/>
      <c r="C46" s="100"/>
      <c r="D46" s="100">
        <f t="shared" si="15"/>
        <v>0</v>
      </c>
      <c r="E46" s="100"/>
      <c r="F46" s="100"/>
      <c r="G46" s="100">
        <f t="shared" si="16"/>
        <v>0</v>
      </c>
      <c r="H46" s="106" t="s">
        <v>534</v>
      </c>
    </row>
    <row r="47" spans="1:8" ht="15">
      <c r="A47" s="77" t="s">
        <v>484</v>
      </c>
      <c r="B47" s="217">
        <v>0</v>
      </c>
      <c r="C47" s="217">
        <v>600000</v>
      </c>
      <c r="D47" s="100">
        <f t="shared" si="15"/>
        <v>600000</v>
      </c>
      <c r="E47" s="217">
        <v>90000</v>
      </c>
      <c r="F47" s="217">
        <v>0</v>
      </c>
      <c r="G47" s="100">
        <f t="shared" si="16"/>
        <v>510000</v>
      </c>
      <c r="H47" s="106" t="s">
        <v>535</v>
      </c>
    </row>
    <row r="48" spans="1:8">
      <c r="A48" s="77" t="s">
        <v>486</v>
      </c>
      <c r="B48" s="100"/>
      <c r="C48" s="100"/>
      <c r="D48" s="100">
        <f t="shared" si="15"/>
        <v>0</v>
      </c>
      <c r="E48" s="100"/>
      <c r="F48" s="100"/>
      <c r="G48" s="100">
        <f t="shared" si="16"/>
        <v>0</v>
      </c>
      <c r="H48" s="106" t="s">
        <v>536</v>
      </c>
    </row>
    <row r="49" spans="1:8" ht="15">
      <c r="A49" s="77" t="s">
        <v>488</v>
      </c>
      <c r="B49" s="217">
        <v>40232196.469999999</v>
      </c>
      <c r="C49" s="217">
        <v>226804.93</v>
      </c>
      <c r="D49" s="100">
        <f t="shared" si="15"/>
        <v>40459001.399999999</v>
      </c>
      <c r="E49" s="217">
        <v>3927621.03</v>
      </c>
      <c r="F49" s="217">
        <v>3927621.03</v>
      </c>
      <c r="G49" s="100">
        <f t="shared" si="16"/>
        <v>36531380.369999997</v>
      </c>
      <c r="H49" s="106" t="s">
        <v>537</v>
      </c>
    </row>
    <row r="50" spans="1:8">
      <c r="A50" s="77" t="s">
        <v>490</v>
      </c>
      <c r="B50" s="100"/>
      <c r="C50" s="100"/>
      <c r="D50" s="100">
        <f t="shared" si="15"/>
        <v>0</v>
      </c>
      <c r="E50" s="100"/>
      <c r="F50" s="100"/>
      <c r="G50" s="100">
        <f t="shared" si="16"/>
        <v>0</v>
      </c>
      <c r="H50" s="106" t="s">
        <v>538</v>
      </c>
    </row>
    <row r="51" spans="1:8" ht="15">
      <c r="A51" s="77" t="s">
        <v>492</v>
      </c>
      <c r="B51" s="217">
        <v>114168041.34999999</v>
      </c>
      <c r="C51" s="217">
        <v>319501.32</v>
      </c>
      <c r="D51" s="100">
        <f t="shared" si="15"/>
        <v>114487542.66999999</v>
      </c>
      <c r="E51" s="217">
        <v>3516209.89</v>
      </c>
      <c r="F51" s="217">
        <v>3490510.07</v>
      </c>
      <c r="G51" s="100">
        <f t="shared" si="16"/>
        <v>110971332.77999999</v>
      </c>
      <c r="H51" s="106" t="s">
        <v>539</v>
      </c>
    </row>
    <row r="52" spans="1:8" ht="15">
      <c r="A52" s="77" t="s">
        <v>494</v>
      </c>
      <c r="B52" s="217">
        <v>16000000</v>
      </c>
      <c r="C52" s="217">
        <v>0</v>
      </c>
      <c r="D52" s="100">
        <f t="shared" si="15"/>
        <v>16000000</v>
      </c>
      <c r="E52" s="217">
        <v>6382326.3099999996</v>
      </c>
      <c r="F52" s="217">
        <v>4908707.87</v>
      </c>
      <c r="G52" s="100">
        <f t="shared" si="16"/>
        <v>9617673.6900000013</v>
      </c>
      <c r="H52" s="106" t="s">
        <v>540</v>
      </c>
    </row>
    <row r="53" spans="1:8">
      <c r="A53" s="59" t="s">
        <v>495</v>
      </c>
      <c r="B53" s="100">
        <f>SUM(B54:B60)</f>
        <v>83046715.75</v>
      </c>
      <c r="C53" s="100">
        <f t="shared" ref="C53:G53" si="17">SUM(C54:C60)</f>
        <v>89892637.310000002</v>
      </c>
      <c r="D53" s="100">
        <f t="shared" si="17"/>
        <v>172939353.06</v>
      </c>
      <c r="E53" s="100">
        <f t="shared" si="17"/>
        <v>70980355.670000002</v>
      </c>
      <c r="F53" s="100">
        <f t="shared" si="17"/>
        <v>65999993.809999995</v>
      </c>
      <c r="G53" s="100">
        <f t="shared" si="17"/>
        <v>101958997.39000002</v>
      </c>
    </row>
    <row r="54" spans="1:8" ht="15">
      <c r="A54" s="77" t="s">
        <v>581</v>
      </c>
      <c r="B54" s="217">
        <v>0</v>
      </c>
      <c r="C54" s="217">
        <v>13940679.470000001</v>
      </c>
      <c r="D54" s="100">
        <f t="shared" ref="D54:D60" si="18">B54+C54</f>
        <v>13940679.470000001</v>
      </c>
      <c r="E54" s="217">
        <v>12032125.82</v>
      </c>
      <c r="F54" s="217">
        <v>12032125.82</v>
      </c>
      <c r="G54" s="100">
        <f t="shared" ref="G54:G60" si="19">D54-E54</f>
        <v>1908553.6500000004</v>
      </c>
      <c r="H54" s="106" t="s">
        <v>541</v>
      </c>
    </row>
    <row r="55" spans="1:8" ht="15">
      <c r="A55" s="77" t="s">
        <v>498</v>
      </c>
      <c r="B55" s="217">
        <v>83046715.75</v>
      </c>
      <c r="C55" s="217">
        <v>74965380.870000005</v>
      </c>
      <c r="D55" s="100">
        <f t="shared" si="18"/>
        <v>158012096.62</v>
      </c>
      <c r="E55" s="217">
        <v>56089382.299999997</v>
      </c>
      <c r="F55" s="217">
        <v>53576940.189999998</v>
      </c>
      <c r="G55" s="100">
        <f t="shared" si="19"/>
        <v>101922714.32000001</v>
      </c>
      <c r="H55" s="106" t="s">
        <v>542</v>
      </c>
    </row>
    <row r="56" spans="1:8">
      <c r="A56" s="77" t="s">
        <v>500</v>
      </c>
      <c r="B56" s="100"/>
      <c r="C56" s="100"/>
      <c r="D56" s="100">
        <f t="shared" si="18"/>
        <v>0</v>
      </c>
      <c r="E56" s="100"/>
      <c r="F56" s="100"/>
      <c r="G56" s="100">
        <f t="shared" si="19"/>
        <v>0</v>
      </c>
      <c r="H56" s="106" t="s">
        <v>543</v>
      </c>
    </row>
    <row r="57" spans="1:8" ht="15">
      <c r="A57" s="78" t="s">
        <v>502</v>
      </c>
      <c r="B57" s="217">
        <v>0</v>
      </c>
      <c r="C57" s="217">
        <v>986576.97</v>
      </c>
      <c r="D57" s="100">
        <f t="shared" si="18"/>
        <v>986576.97</v>
      </c>
      <c r="E57" s="217">
        <v>390927.8</v>
      </c>
      <c r="F57" s="217">
        <v>390927.8</v>
      </c>
      <c r="G57" s="100">
        <f t="shared" si="19"/>
        <v>595649.16999999993</v>
      </c>
      <c r="H57" s="106" t="s">
        <v>544</v>
      </c>
    </row>
    <row r="58" spans="1:8">
      <c r="A58" s="77" t="s">
        <v>582</v>
      </c>
      <c r="B58" s="100"/>
      <c r="C58" s="100"/>
      <c r="D58" s="100">
        <f t="shared" si="18"/>
        <v>0</v>
      </c>
      <c r="E58" s="100"/>
      <c r="F58" s="100"/>
      <c r="G58" s="100">
        <f t="shared" si="19"/>
        <v>0</v>
      </c>
      <c r="H58" s="106" t="s">
        <v>545</v>
      </c>
    </row>
    <row r="59" spans="1:8">
      <c r="A59" s="77" t="s">
        <v>505</v>
      </c>
      <c r="B59" s="100"/>
      <c r="C59" s="100"/>
      <c r="D59" s="100">
        <f t="shared" si="18"/>
        <v>0</v>
      </c>
      <c r="E59" s="100"/>
      <c r="F59" s="100"/>
      <c r="G59" s="100">
        <f t="shared" si="19"/>
        <v>0</v>
      </c>
      <c r="H59" s="106" t="s">
        <v>546</v>
      </c>
    </row>
    <row r="60" spans="1:8" ht="15">
      <c r="A60" s="77" t="s">
        <v>507</v>
      </c>
      <c r="B60" s="217">
        <v>0</v>
      </c>
      <c r="C60" s="217">
        <v>0</v>
      </c>
      <c r="D60" s="100">
        <f t="shared" si="18"/>
        <v>0</v>
      </c>
      <c r="E60" s="217">
        <v>2467919.75</v>
      </c>
      <c r="F60" s="217">
        <v>0</v>
      </c>
      <c r="G60" s="100">
        <f t="shared" si="19"/>
        <v>-2467919.75</v>
      </c>
      <c r="H60" s="106" t="s">
        <v>547</v>
      </c>
    </row>
    <row r="61" spans="1:8">
      <c r="A61" s="59" t="s">
        <v>508</v>
      </c>
      <c r="B61" s="100">
        <f>SUM(B62:B70)</f>
        <v>0</v>
      </c>
      <c r="C61" s="100">
        <f t="shared" ref="C61:G61" si="20">SUM(C62:C70)</f>
        <v>0</v>
      </c>
      <c r="D61" s="100">
        <f t="shared" si="20"/>
        <v>0</v>
      </c>
      <c r="E61" s="100">
        <f t="shared" si="20"/>
        <v>0</v>
      </c>
      <c r="F61" s="100">
        <f t="shared" si="20"/>
        <v>0</v>
      </c>
      <c r="G61" s="100">
        <f t="shared" si="20"/>
        <v>0</v>
      </c>
    </row>
    <row r="62" spans="1:8">
      <c r="A62" s="77" t="s">
        <v>510</v>
      </c>
      <c r="B62" s="100"/>
      <c r="C62" s="100"/>
      <c r="D62" s="100">
        <f t="shared" ref="D62:D70" si="21">B62+C62</f>
        <v>0</v>
      </c>
      <c r="E62" s="100"/>
      <c r="F62" s="100"/>
      <c r="G62" s="100">
        <f t="shared" ref="G62:G70" si="22">D62-E62</f>
        <v>0</v>
      </c>
      <c r="H62" s="106" t="s">
        <v>548</v>
      </c>
    </row>
    <row r="63" spans="1:8">
      <c r="A63" s="77" t="s">
        <v>512</v>
      </c>
      <c r="B63" s="100"/>
      <c r="C63" s="100"/>
      <c r="D63" s="100">
        <f t="shared" si="21"/>
        <v>0</v>
      </c>
      <c r="E63" s="100"/>
      <c r="F63" s="100"/>
      <c r="G63" s="100">
        <f t="shared" si="22"/>
        <v>0</v>
      </c>
      <c r="H63" s="106" t="s">
        <v>549</v>
      </c>
    </row>
    <row r="64" spans="1:8">
      <c r="A64" s="77" t="s">
        <v>583</v>
      </c>
      <c r="B64" s="100"/>
      <c r="C64" s="100"/>
      <c r="D64" s="100">
        <f t="shared" si="21"/>
        <v>0</v>
      </c>
      <c r="E64" s="100"/>
      <c r="F64" s="100"/>
      <c r="G64" s="100">
        <f t="shared" si="22"/>
        <v>0</v>
      </c>
      <c r="H64" s="106" t="s">
        <v>550</v>
      </c>
    </row>
    <row r="65" spans="1:8">
      <c r="A65" s="77" t="s">
        <v>515</v>
      </c>
      <c r="B65" s="100"/>
      <c r="C65" s="100"/>
      <c r="D65" s="100">
        <f t="shared" si="21"/>
        <v>0</v>
      </c>
      <c r="E65" s="100"/>
      <c r="F65" s="100"/>
      <c r="G65" s="100">
        <f t="shared" si="22"/>
        <v>0</v>
      </c>
      <c r="H65" s="106" t="s">
        <v>551</v>
      </c>
    </row>
    <row r="66" spans="1:8">
      <c r="A66" s="77" t="s">
        <v>517</v>
      </c>
      <c r="B66" s="100"/>
      <c r="C66" s="100"/>
      <c r="D66" s="100">
        <f t="shared" si="21"/>
        <v>0</v>
      </c>
      <c r="E66" s="100"/>
      <c r="F66" s="100"/>
      <c r="G66" s="100">
        <f t="shared" si="22"/>
        <v>0</v>
      </c>
      <c r="H66" s="106" t="s">
        <v>552</v>
      </c>
    </row>
    <row r="67" spans="1:8">
      <c r="A67" s="77" t="s">
        <v>519</v>
      </c>
      <c r="B67" s="100"/>
      <c r="C67" s="100"/>
      <c r="D67" s="100">
        <f t="shared" si="21"/>
        <v>0</v>
      </c>
      <c r="E67" s="100"/>
      <c r="F67" s="100"/>
      <c r="G67" s="100">
        <f t="shared" si="22"/>
        <v>0</v>
      </c>
      <c r="H67" s="106" t="s">
        <v>553</v>
      </c>
    </row>
    <row r="68" spans="1:8">
      <c r="A68" s="77" t="s">
        <v>521</v>
      </c>
      <c r="B68" s="100"/>
      <c r="C68" s="100"/>
      <c r="D68" s="100">
        <f t="shared" si="21"/>
        <v>0</v>
      </c>
      <c r="E68" s="100"/>
      <c r="F68" s="100"/>
      <c r="G68" s="100">
        <f t="shared" si="22"/>
        <v>0</v>
      </c>
      <c r="H68" s="106" t="s">
        <v>554</v>
      </c>
    </row>
    <row r="69" spans="1:8">
      <c r="A69" s="77" t="s">
        <v>523</v>
      </c>
      <c r="B69" s="100"/>
      <c r="C69" s="100"/>
      <c r="D69" s="100">
        <f t="shared" si="21"/>
        <v>0</v>
      </c>
      <c r="E69" s="100"/>
      <c r="F69" s="100"/>
      <c r="G69" s="100">
        <f t="shared" si="22"/>
        <v>0</v>
      </c>
      <c r="H69" s="106" t="s">
        <v>555</v>
      </c>
    </row>
    <row r="70" spans="1:8">
      <c r="A70" s="77" t="s">
        <v>525</v>
      </c>
      <c r="B70" s="100"/>
      <c r="C70" s="100"/>
      <c r="D70" s="100">
        <f t="shared" si="21"/>
        <v>0</v>
      </c>
      <c r="E70" s="100"/>
      <c r="F70" s="100"/>
      <c r="G70" s="100">
        <f t="shared" si="22"/>
        <v>0</v>
      </c>
      <c r="H70" s="106" t="s">
        <v>556</v>
      </c>
    </row>
    <row r="71" spans="1:8">
      <c r="A71" s="101" t="s">
        <v>526</v>
      </c>
      <c r="B71" s="103">
        <f>SUM(B72:B75)</f>
        <v>0</v>
      </c>
      <c r="C71" s="103">
        <f t="shared" ref="C71:G71" si="23">SUM(C72:C75)</f>
        <v>0</v>
      </c>
      <c r="D71" s="103">
        <f t="shared" si="23"/>
        <v>0</v>
      </c>
      <c r="E71" s="103">
        <f t="shared" si="23"/>
        <v>0</v>
      </c>
      <c r="F71" s="103">
        <f t="shared" si="23"/>
        <v>0</v>
      </c>
      <c r="G71" s="103">
        <f t="shared" si="23"/>
        <v>0</v>
      </c>
    </row>
    <row r="72" spans="1:8">
      <c r="A72" s="77" t="s">
        <v>585</v>
      </c>
      <c r="B72" s="100"/>
      <c r="C72" s="100"/>
      <c r="D72" s="100">
        <f t="shared" ref="D72:D75" si="24">B72+C72</f>
        <v>0</v>
      </c>
      <c r="E72" s="100"/>
      <c r="F72" s="100"/>
      <c r="G72" s="100">
        <f t="shared" ref="G72:G75" si="25">D72-E72</f>
        <v>0</v>
      </c>
      <c r="H72" s="106" t="s">
        <v>557</v>
      </c>
    </row>
    <row r="73" spans="1:8" ht="25.5">
      <c r="A73" s="77" t="s">
        <v>586</v>
      </c>
      <c r="B73" s="100"/>
      <c r="C73" s="100"/>
      <c r="D73" s="100">
        <f t="shared" si="24"/>
        <v>0</v>
      </c>
      <c r="E73" s="100"/>
      <c r="F73" s="100"/>
      <c r="G73" s="100">
        <f t="shared" si="25"/>
        <v>0</v>
      </c>
      <c r="H73" s="106" t="s">
        <v>558</v>
      </c>
    </row>
    <row r="74" spans="1:8">
      <c r="A74" s="77" t="s">
        <v>530</v>
      </c>
      <c r="B74" s="100"/>
      <c r="C74" s="100"/>
      <c r="D74" s="100">
        <f t="shared" si="24"/>
        <v>0</v>
      </c>
      <c r="E74" s="100"/>
      <c r="F74" s="100"/>
      <c r="G74" s="100">
        <f t="shared" si="25"/>
        <v>0</v>
      </c>
      <c r="H74" s="106" t="s">
        <v>559</v>
      </c>
    </row>
    <row r="75" spans="1:8">
      <c r="A75" s="77" t="s">
        <v>532</v>
      </c>
      <c r="B75" s="100"/>
      <c r="C75" s="100"/>
      <c r="D75" s="100">
        <f t="shared" si="24"/>
        <v>0</v>
      </c>
      <c r="E75" s="100"/>
      <c r="F75" s="100"/>
      <c r="G75" s="100">
        <f t="shared" si="25"/>
        <v>0</v>
      </c>
      <c r="H75" s="106" t="s">
        <v>560</v>
      </c>
    </row>
    <row r="76" spans="1:8">
      <c r="A76" s="65"/>
      <c r="B76" s="104"/>
      <c r="C76" s="104"/>
      <c r="D76" s="104"/>
      <c r="E76" s="104"/>
      <c r="F76" s="104"/>
      <c r="G76" s="104"/>
    </row>
    <row r="77" spans="1:8" ht="15">
      <c r="A77" s="58" t="s">
        <v>471</v>
      </c>
      <c r="B77" s="102">
        <f>B9+B43</f>
        <v>810993601.83999991</v>
      </c>
      <c r="C77" s="102">
        <f t="shared" ref="C77:G77" si="26">C9+C43</f>
        <v>195525418.79000002</v>
      </c>
      <c r="D77" s="102">
        <f t="shared" si="26"/>
        <v>1006519020.63</v>
      </c>
      <c r="E77" s="102">
        <f t="shared" si="26"/>
        <v>188680118.43000001</v>
      </c>
      <c r="F77" s="102">
        <f t="shared" si="26"/>
        <v>180016191.78</v>
      </c>
      <c r="G77" s="102">
        <f t="shared" si="26"/>
        <v>817838902.20000005</v>
      </c>
    </row>
    <row r="78" spans="1:8">
      <c r="A78" s="67"/>
      <c r="B78" s="105"/>
      <c r="C78" s="105"/>
      <c r="D78" s="105"/>
      <c r="E78" s="105"/>
      <c r="F78" s="105"/>
      <c r="G78" s="105"/>
      <c r="H78" s="9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2020-04-06T21:36:27Z</cp:lastPrinted>
  <dcterms:created xsi:type="dcterms:W3CDTF">2017-01-11T17:17:46Z</dcterms:created>
  <dcterms:modified xsi:type="dcterms:W3CDTF">2020-04-29T17:15:21Z</dcterms:modified>
</cp:coreProperties>
</file>